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83" windowWidth="15578" windowHeight="4804" activeTab="2"/>
  </bookViews>
  <sheets>
    <sheet name="перечень МКД" sheetId="1" r:id="rId1"/>
    <sheet name="виды ремонта" sheetId="4" r:id="rId2"/>
    <sheet name="показатели" sheetId="3" r:id="rId3"/>
  </sheets>
  <externalReferences>
    <externalReference r:id="rId4"/>
  </externalReferences>
  <definedNames>
    <definedName name="_xlnm.Print_Area" localSheetId="1">'виды ремонта'!$A$1:$AR$116</definedName>
    <definedName name="_xlnm.Print_Area" localSheetId="0">'перечень МКД'!$A$1:$Y$128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V102" i="1" l="1"/>
  <c r="Q104" i="4"/>
  <c r="Q105" i="4"/>
  <c r="Q106" i="4"/>
  <c r="Q107" i="4"/>
  <c r="Q108" i="4"/>
  <c r="Q109" i="4"/>
  <c r="Q110" i="4"/>
  <c r="Q111" i="4"/>
  <c r="Q112" i="4"/>
  <c r="Q113" i="4"/>
  <c r="Q103" i="4"/>
  <c r="W114" i="4"/>
  <c r="V114" i="4"/>
  <c r="S114" i="4"/>
  <c r="R114" i="4"/>
  <c r="M114" i="4"/>
  <c r="L114" i="4"/>
  <c r="K114" i="4"/>
  <c r="J114" i="4"/>
  <c r="I101" i="4"/>
  <c r="V101" i="1"/>
  <c r="R101" i="1" s="1"/>
  <c r="W101" i="1" s="1"/>
  <c r="P105" i="1" l="1"/>
  <c r="P104" i="1"/>
  <c r="P108" i="1"/>
  <c r="P107" i="1"/>
  <c r="P112" i="1"/>
  <c r="P110" i="1"/>
  <c r="P109" i="1"/>
  <c r="P111" i="1"/>
  <c r="P106" i="1"/>
  <c r="P103" i="1"/>
  <c r="P113" i="1"/>
  <c r="R113" i="1" l="1"/>
  <c r="W113" i="1" s="1"/>
  <c r="R110" i="1"/>
  <c r="W110" i="1" s="1"/>
  <c r="R109" i="1"/>
  <c r="W109" i="1" s="1"/>
  <c r="R106" i="1"/>
  <c r="W106" i="1" s="1"/>
  <c r="R105" i="1"/>
  <c r="W105" i="1" s="1"/>
  <c r="R104" i="1"/>
  <c r="W104" i="1" s="1"/>
  <c r="R107" i="1"/>
  <c r="W107" i="1" s="1"/>
  <c r="R108" i="1"/>
  <c r="W108" i="1" s="1"/>
  <c r="R111" i="1"/>
  <c r="W111" i="1" s="1"/>
  <c r="R112" i="1"/>
  <c r="W112" i="1" s="1"/>
  <c r="T114" i="1"/>
  <c r="S114" i="1"/>
  <c r="M114" i="1"/>
  <c r="Q114" i="1"/>
  <c r="N114" i="1"/>
  <c r="AQ114" i="4"/>
  <c r="P114" i="4"/>
  <c r="I113" i="4"/>
  <c r="I104" i="4"/>
  <c r="I105" i="4"/>
  <c r="I106" i="4"/>
  <c r="I107" i="4"/>
  <c r="I108" i="4"/>
  <c r="I109" i="4"/>
  <c r="I110" i="4"/>
  <c r="I111" i="4"/>
  <c r="I112" i="4"/>
  <c r="I103" i="4"/>
  <c r="R103" i="1" l="1"/>
  <c r="W103" i="1" s="1"/>
  <c r="Q114" i="4"/>
  <c r="V65" i="1"/>
  <c r="U65" i="1"/>
  <c r="T65" i="1"/>
  <c r="S65" i="1"/>
  <c r="R65" i="1"/>
  <c r="Q65" i="1"/>
  <c r="P65" i="1"/>
  <c r="O65" i="1"/>
  <c r="N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AR65" i="4"/>
  <c r="AP65" i="4"/>
  <c r="AO65" i="4"/>
  <c r="AN65" i="4"/>
  <c r="AM65" i="4"/>
  <c r="AL65" i="4"/>
  <c r="AK65" i="4"/>
  <c r="AF65" i="4"/>
  <c r="AE65" i="4"/>
  <c r="AD65" i="4"/>
  <c r="AC65" i="4"/>
  <c r="AB65" i="4"/>
  <c r="AA65" i="4"/>
  <c r="Z65" i="4"/>
  <c r="Y65" i="4"/>
  <c r="AJ65" i="4"/>
  <c r="AI65" i="4"/>
  <c r="AH65" i="4"/>
  <c r="AG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W65" i="1" l="1"/>
  <c r="V73" i="1"/>
  <c r="A68" i="4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Q65" i="4"/>
  <c r="X65" i="4"/>
  <c r="W65" i="4"/>
  <c r="V65" i="4"/>
  <c r="S65" i="4"/>
  <c r="R65" i="4"/>
  <c r="O65" i="4"/>
  <c r="M65" i="4"/>
  <c r="L65" i="4"/>
  <c r="K65" i="4"/>
  <c r="J65" i="4"/>
  <c r="P65" i="4" l="1"/>
  <c r="N65" i="4" l="1"/>
  <c r="N10" i="3" l="1"/>
  <c r="M10" i="3"/>
  <c r="N9" i="3"/>
  <c r="I10" i="3"/>
  <c r="H10" i="3"/>
  <c r="I9" i="3"/>
  <c r="D10" i="3"/>
  <c r="C10" i="3"/>
  <c r="D12" i="3" l="1"/>
  <c r="C12" i="3"/>
  <c r="R99" i="1" l="1"/>
  <c r="V98" i="1"/>
  <c r="R98" i="1" l="1"/>
  <c r="W98" i="1" s="1"/>
  <c r="W99" i="1"/>
  <c r="I99" i="4"/>
  <c r="I98" i="4"/>
  <c r="V92" i="1"/>
  <c r="O96" i="1" l="1"/>
  <c r="P96" i="1" l="1"/>
  <c r="O114" i="1"/>
  <c r="V96" i="1"/>
  <c r="V91" i="1" l="1"/>
  <c r="R91" i="1" s="1"/>
  <c r="W91" i="1" s="1"/>
  <c r="I91" i="4"/>
  <c r="R96" i="1"/>
  <c r="W96" i="1" s="1"/>
  <c r="I96" i="4"/>
  <c r="V77" i="1" l="1"/>
  <c r="R77" i="1" s="1"/>
  <c r="V76" i="1"/>
  <c r="R76" i="1" s="1"/>
  <c r="V75" i="1"/>
  <c r="R75" i="1" s="1"/>
  <c r="V90" i="1"/>
  <c r="V97" i="1"/>
  <c r="V100" i="1"/>
  <c r="V95" i="1"/>
  <c r="V94" i="1"/>
  <c r="V93" i="1"/>
  <c r="V89" i="1"/>
  <c r="V88" i="1"/>
  <c r="V87" i="1"/>
  <c r="V86" i="1"/>
  <c r="V85" i="1"/>
  <c r="V84" i="1"/>
  <c r="V83" i="1"/>
  <c r="V82" i="1"/>
  <c r="V81" i="1"/>
  <c r="V80" i="1"/>
  <c r="V79" i="1"/>
  <c r="V78" i="1"/>
  <c r="V74" i="1"/>
  <c r="V72" i="1"/>
  <c r="V71" i="1"/>
  <c r="V70" i="1"/>
  <c r="V69" i="1"/>
  <c r="V68" i="1"/>
  <c r="V67" i="1"/>
  <c r="V114" i="1" l="1"/>
  <c r="AG114" i="4"/>
  <c r="AH114" i="4"/>
  <c r="P94" i="1"/>
  <c r="P95" i="1" l="1"/>
  <c r="P114" i="1" s="1"/>
  <c r="I94" i="4" l="1"/>
  <c r="I95" i="4"/>
  <c r="I93" i="4" l="1"/>
  <c r="I73" i="4" l="1"/>
  <c r="I84" i="4"/>
  <c r="I85" i="4"/>
  <c r="I83" i="4"/>
  <c r="N114" i="4" l="1"/>
  <c r="O114" i="4"/>
  <c r="Q65" i="4" l="1"/>
  <c r="U115" i="1"/>
  <c r="N11" i="3" l="1"/>
  <c r="N12" i="3"/>
  <c r="M12" i="3"/>
  <c r="I12" i="3"/>
  <c r="H12" i="3"/>
  <c r="I11" i="3"/>
  <c r="A68" i="1" l="1"/>
  <c r="L11" i="3" l="1"/>
  <c r="K11" i="3"/>
  <c r="J11" i="3"/>
  <c r="G11" i="3"/>
  <c r="F11" i="3"/>
  <c r="E11" i="3"/>
  <c r="I97" i="4" l="1"/>
  <c r="I87" i="4"/>
  <c r="I71" i="4"/>
  <c r="I100" i="4"/>
  <c r="I75" i="4"/>
  <c r="I77" i="4"/>
  <c r="I79" i="4"/>
  <c r="I68" i="4"/>
  <c r="I88" i="4"/>
  <c r="I74" i="4"/>
  <c r="I90" i="4"/>
  <c r="I81" i="4"/>
  <c r="I69" i="4"/>
  <c r="I82" i="4"/>
  <c r="I67" i="4"/>
  <c r="I89" i="4"/>
  <c r="I78" i="4"/>
  <c r="I102" i="4"/>
  <c r="I76" i="4"/>
  <c r="I92" i="4"/>
  <c r="I80" i="4"/>
  <c r="I72" i="4"/>
  <c r="I70" i="4"/>
  <c r="I86" i="4"/>
  <c r="I114" i="4" l="1"/>
  <c r="I65" i="4"/>
  <c r="R71" i="1"/>
  <c r="W71" i="1" s="1"/>
  <c r="R84" i="1"/>
  <c r="W84" i="1" s="1"/>
  <c r="R85" i="1"/>
  <c r="W85" i="1" s="1"/>
  <c r="R95" i="1"/>
  <c r="W95" i="1" s="1"/>
  <c r="R94" i="1"/>
  <c r="W94" i="1" s="1"/>
  <c r="R93" i="1"/>
  <c r="W93" i="1" s="1"/>
  <c r="W76" i="1"/>
  <c r="R89" i="1"/>
  <c r="W89" i="1" s="1"/>
  <c r="R79" i="1"/>
  <c r="W79" i="1" s="1"/>
  <c r="R80" i="1"/>
  <c r="W80" i="1" s="1"/>
  <c r="R74" i="1"/>
  <c r="W74" i="1" s="1"/>
  <c r="R100" i="1"/>
  <c r="W100" i="1" s="1"/>
  <c r="R97" i="1"/>
  <c r="W97" i="1" s="1"/>
  <c r="W77" i="1"/>
  <c r="R72" i="1"/>
  <c r="W72" i="1" s="1"/>
  <c r="R87" i="1"/>
  <c r="W87" i="1" s="1"/>
  <c r="R73" i="1"/>
  <c r="R70" i="1"/>
  <c r="W70" i="1" s="1"/>
  <c r="R82" i="1"/>
  <c r="W82" i="1" s="1"/>
  <c r="R92" i="1"/>
  <c r="W92" i="1" s="1"/>
  <c r="R102" i="1"/>
  <c r="W102" i="1" s="1"/>
  <c r="W75" i="1"/>
  <c r="R90" i="1"/>
  <c r="W90" i="1" s="1"/>
  <c r="R68" i="1"/>
  <c r="R83" i="1"/>
  <c r="W83" i="1" s="1"/>
  <c r="R69" i="1"/>
  <c r="W69" i="1" s="1"/>
  <c r="R88" i="1"/>
  <c r="W88" i="1" s="1"/>
  <c r="R81" i="1"/>
  <c r="W81" i="1" s="1"/>
  <c r="R78" i="1"/>
  <c r="W78" i="1" s="1"/>
  <c r="R86" i="1"/>
  <c r="W86" i="1" s="1"/>
  <c r="R67" i="1"/>
  <c r="W67" i="1" l="1"/>
  <c r="R114" i="1"/>
  <c r="R115" i="1" s="1"/>
  <c r="W68" i="1"/>
  <c r="W73" i="1"/>
  <c r="W114" i="1" l="1"/>
  <c r="W115" i="1" s="1"/>
</calcChain>
</file>

<file path=xl/sharedStrings.xml><?xml version="1.0" encoding="utf-8"?>
<sst xmlns="http://schemas.openxmlformats.org/spreadsheetml/2006/main" count="1222" uniqueCount="131">
  <si>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</si>
  <si>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</si>
  <si>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</si>
  <si>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</si>
  <si>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</si>
  <si>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</si>
  <si>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</si>
  <si>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</si>
  <si>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</si>
  <si>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</si>
  <si>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</si>
  <si>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</si>
  <si>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</si>
  <si>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</si>
  <si>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</si>
  <si>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</si>
  <si>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</si>
  <si>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</si>
  <si>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</si>
  <si>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</si>
  <si>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</si>
  <si>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</si>
  <si>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</si>
  <si>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</si>
  <si>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</si>
  <si>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</si>
  <si>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</si>
  <si>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</si>
  <si>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</si>
  <si>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</si>
  <si>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</si>
  <si>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</si>
  <si>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</si>
  <si>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</si>
  <si>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</si>
  <si>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</si>
  <si>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</si>
  <si>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</si>
  <si>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</si>
  <si>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</si>
  <si>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</si>
  <si>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</si>
  <si>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</si>
  <si>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</si>
  <si>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</si>
  <si>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</si>
  <si>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</si>
  <si>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</si>
  <si>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</si>
  <si>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</si>
  <si>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</si>
  <si>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</si>
  <si>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</si>
  <si>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</si>
  <si>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</si>
  <si>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</si>
  <si>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</si>
  <si>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</si>
  <si>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</si>
  <si>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</si>
  <si>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</si>
  <si>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</si>
  <si>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</si>
  <si>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</si>
  <si>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</si>
  <si>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</si>
  <si>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</si>
  <si>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</si>
  <si>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</si>
  <si>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</si>
  <si>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город</t>
  </si>
  <si>
    <t>Обнинск</t>
  </si>
  <si>
    <t>улица</t>
  </si>
  <si>
    <t>Итого по МО "Город Обнинск"</t>
  </si>
  <si>
    <t xml:space="preserve">улица </t>
  </si>
  <si>
    <t>кирпич</t>
  </si>
  <si>
    <t>проспект</t>
  </si>
  <si>
    <t>Гурьянова</t>
  </si>
  <si>
    <t>4 кв. 2019</t>
  </si>
  <si>
    <t>Мира</t>
  </si>
  <si>
    <t>Ленина</t>
  </si>
  <si>
    <t>Гагарина</t>
  </si>
  <si>
    <t>панели</t>
  </si>
  <si>
    <t>Энгельса</t>
  </si>
  <si>
    <t>Курчатова</t>
  </si>
  <si>
    <t>Жолио-Кюри</t>
  </si>
  <si>
    <t>Белкинская</t>
  </si>
  <si>
    <t>Жукова</t>
  </si>
  <si>
    <t>Победы</t>
  </si>
  <si>
    <t>Маркса</t>
  </si>
  <si>
    <t>Лейпунского</t>
  </si>
  <si>
    <t>Калужская</t>
  </si>
  <si>
    <t>196</t>
  </si>
  <si>
    <t>Красных Зорь</t>
  </si>
  <si>
    <t>А</t>
  </si>
  <si>
    <t>Б</t>
  </si>
  <si>
    <t>Звездная</t>
  </si>
  <si>
    <t>27/2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</si>
  <si>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2017-2019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</si>
  <si>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  2017-2019</t>
  </si>
  <si>
    <t xml:space="preserve"> МО "Город Обнинск"</t>
  </si>
  <si>
    <t>2019 год</t>
  </si>
  <si>
    <t>2018 год</t>
  </si>
  <si>
    <t>Аксенова</t>
  </si>
  <si>
    <t>Заводская</t>
  </si>
  <si>
    <t>Королева</t>
  </si>
  <si>
    <t>Железнодорожная</t>
  </si>
  <si>
    <t>1</t>
  </si>
  <si>
    <t>Пушкина</t>
  </si>
  <si>
    <t>1/3</t>
  </si>
  <si>
    <t>проезд</t>
  </si>
  <si>
    <t>19</t>
  </si>
  <si>
    <t>27</t>
  </si>
  <si>
    <t>40</t>
  </si>
  <si>
    <t>31</t>
  </si>
  <si>
    <t>куб.м</t>
  </si>
  <si>
    <t xml:space="preserve">2019 год </t>
  </si>
  <si>
    <t xml:space="preserve"> панел</t>
  </si>
  <si>
    <t>панель</t>
  </si>
  <si>
    <t>Пионерский</t>
  </si>
  <si>
    <t>шлакоблоки</t>
  </si>
  <si>
    <t>12.2018</t>
  </si>
  <si>
    <t xml:space="preserve">Белкинская </t>
  </si>
  <si>
    <t>площадь</t>
  </si>
  <si>
    <t>Треугольная</t>
  </si>
  <si>
    <t>Аксенова  (2п)</t>
  </si>
  <si>
    <t>10/7</t>
  </si>
  <si>
    <t>Перечень многоквартирных домов, которые подлежат капитальному ремонту  2017-2019</t>
  </si>
  <si>
    <r>
      <t xml:space="preserve">Приложение № 1                                                                          к постановлению Администрации города Обнинска  </t>
    </r>
    <r>
      <rPr>
        <u/>
        <sz val="12"/>
        <rFont val="Times New Roman"/>
        <family val="1"/>
        <charset val="204"/>
      </rPr>
      <t xml:space="preserve"> 03.05.2018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702-п</t>
    </r>
  </si>
  <si>
    <r>
      <t xml:space="preserve">Приложение № 2                                                                                                  к постановлению Администрации города Обнинска                                                        </t>
    </r>
    <r>
      <rPr>
        <u/>
        <sz val="12"/>
        <rFont val="Times New Roman"/>
        <family val="1"/>
        <charset val="204"/>
      </rPr>
      <t>03.05.2018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702-п</t>
    </r>
  </si>
  <si>
    <r>
      <t xml:space="preserve">Приложение № 3                                                                                    к постановлению Администрации города Обнинска                 </t>
    </r>
    <r>
      <rPr>
        <u/>
        <sz val="11"/>
        <rFont val="Times New Roman"/>
        <family val="1"/>
        <charset val="204"/>
      </rPr>
      <t>03.05.2018</t>
    </r>
    <r>
      <rPr>
        <sz val="11"/>
        <rFont val="Times New Roman"/>
        <family val="1"/>
        <charset val="204"/>
      </rPr>
      <t xml:space="preserve"> № </t>
    </r>
    <r>
      <rPr>
        <u/>
        <sz val="11"/>
        <rFont val="Times New Roman"/>
        <family val="1"/>
        <charset val="204"/>
      </rPr>
      <t>702-п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</si>
</sst>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3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8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left" vertical="center" wrapText="1"/>
    </xf>
    <xf numFmtId="4" fontId="11" fillId="0" borderId="1" xfId="8" applyNumberFormat="1" applyFont="1" applyFill="1" applyBorder="1" applyAlignment="1">
      <alignment horizontal="right" vertical="center"/>
    </xf>
    <xf numFmtId="3" fontId="11" fillId="0" borderId="1" xfId="8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1" fillId="0" borderId="0" xfId="0" applyFont="1"/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9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4" fontId="11" fillId="2" borderId="1" xfId="8" applyNumberFormat="1" applyFont="1" applyFill="1" applyBorder="1" applyAlignment="1">
      <alignment horizontal="right" vertical="center"/>
    </xf>
    <xf numFmtId="0" fontId="11" fillId="2" borderId="0" xfId="0" applyFont="1" applyFill="1"/>
    <xf numFmtId="0" fontId="11" fillId="0" borderId="1" xfId="9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" fontId="11" fillId="0" borderId="1" xfId="8" applyNumberFormat="1" applyFont="1" applyFill="1" applyBorder="1" applyAlignment="1">
      <alignment horizontal="center" vertical="center"/>
    </xf>
    <xf numFmtId="3" fontId="11" fillId="0" borderId="1" xfId="8" applyNumberFormat="1" applyFont="1" applyFill="1" applyBorder="1" applyAlignment="1">
      <alignment horizontal="right" vertical="center"/>
    </xf>
    <xf numFmtId="14" fontId="11" fillId="0" borderId="1" xfId="8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" fontId="7" fillId="0" borderId="1" xfId="8" applyNumberFormat="1" applyFont="1" applyFill="1" applyBorder="1" applyAlignment="1">
      <alignment horizontal="center" vertical="center"/>
    </xf>
    <xf numFmtId="14" fontId="7" fillId="0" borderId="1" xfId="8" quotePrefix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wrapText="1"/>
    </xf>
    <xf numFmtId="1" fontId="11" fillId="0" borderId="1" xfId="8" applyNumberFormat="1" applyFont="1" applyFill="1" applyBorder="1" applyAlignment="1">
      <alignment horizontal="center"/>
    </xf>
    <xf numFmtId="3" fontId="11" fillId="0" borderId="1" xfId="8" applyNumberFormat="1" applyFont="1" applyFill="1" applyBorder="1" applyAlignment="1">
      <alignment horizontal="right"/>
    </xf>
    <xf numFmtId="4" fontId="11" fillId="0" borderId="1" xfId="8" applyNumberFormat="1" applyFont="1" applyFill="1" applyBorder="1" applyAlignment="1">
      <alignment horizontal="right"/>
    </xf>
    <xf numFmtId="0" fontId="11" fillId="2" borderId="1" xfId="1" applyNumberFormat="1" applyFont="1" applyFill="1" applyBorder="1" applyAlignment="1">
      <alignment horizontal="center" wrapText="1"/>
    </xf>
    <xf numFmtId="1" fontId="11" fillId="2" borderId="1" xfId="8" applyNumberFormat="1" applyFont="1" applyFill="1" applyBorder="1" applyAlignment="1">
      <alignment horizontal="center" vertical="center"/>
    </xf>
    <xf numFmtId="3" fontId="11" fillId="2" borderId="1" xfId="8" applyNumberFormat="1" applyFont="1" applyFill="1" applyBorder="1" applyAlignment="1">
      <alignment horizontal="right" vertical="center"/>
    </xf>
    <xf numFmtId="4" fontId="11" fillId="2" borderId="1" xfId="8" applyNumberFormat="1" applyFont="1" applyFill="1" applyBorder="1" applyAlignment="1">
      <alignment horizontal="right"/>
    </xf>
    <xf numFmtId="14" fontId="11" fillId="2" borderId="1" xfId="8" quotePrefix="1" applyNumberFormat="1" applyFont="1" applyFill="1" applyBorder="1" applyAlignment="1">
      <alignment horizontal="center" vertical="center"/>
    </xf>
    <xf numFmtId="3" fontId="11" fillId="0" borderId="1" xfId="8" applyNumberFormat="1" applyFont="1" applyFill="1" applyBorder="1" applyAlignment="1">
      <alignment vertical="center"/>
    </xf>
    <xf numFmtId="3" fontId="11" fillId="2" borderId="1" xfId="8" applyNumberFormat="1" applyFont="1" applyFill="1" applyBorder="1" applyAlignment="1">
      <alignment vertical="center"/>
    </xf>
    <xf numFmtId="3" fontId="11" fillId="0" borderId="1" xfId="8" applyNumberFormat="1" applyFont="1" applyFill="1" applyBorder="1" applyAlignment="1"/>
    <xf numFmtId="0" fontId="11" fillId="0" borderId="1" xfId="0" applyFont="1" applyFill="1" applyBorder="1"/>
    <xf numFmtId="0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/>
    <xf numFmtId="2" fontId="11" fillId="0" borderId="1" xfId="0" applyNumberFormat="1" applyFont="1" applyFill="1" applyBorder="1" applyAlignment="1">
      <alignment horizontal="right" vertical="center"/>
    </xf>
    <xf numFmtId="2" fontId="11" fillId="0" borderId="1" xfId="8" applyNumberFormat="1" applyFont="1" applyFill="1" applyBorder="1" applyAlignment="1">
      <alignment horizontal="right" vertical="center"/>
    </xf>
    <xf numFmtId="2" fontId="11" fillId="0" borderId="1" xfId="1" applyNumberFormat="1" applyFont="1" applyFill="1" applyBorder="1" applyAlignment="1">
      <alignment horizontal="right" vertical="center"/>
    </xf>
    <xf numFmtId="1" fontId="11" fillId="0" borderId="1" xfId="8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4" fontId="7" fillId="0" borderId="1" xfId="8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3" fontId="11" fillId="2" borderId="1" xfId="8" applyNumberFormat="1" applyFont="1" applyFill="1" applyBorder="1" applyAlignment="1">
      <alignment horizontal="right"/>
    </xf>
    <xf numFmtId="4" fontId="11" fillId="0" borderId="1" xfId="1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0" xfId="8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4" fontId="6" fillId="0" borderId="1" xfId="8" applyNumberFormat="1" applyFont="1" applyFill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left" vertical="center"/>
    </xf>
    <xf numFmtId="0" fontId="5" fillId="0" borderId="1" xfId="8" applyFont="1" applyFill="1" applyBorder="1" applyAlignment="1">
      <alignment horizontal="center" vertical="center"/>
    </xf>
    <xf numFmtId="4" fontId="5" fillId="0" borderId="1" xfId="8" applyNumberFormat="1" applyFont="1" applyFill="1" applyBorder="1" applyAlignment="1">
      <alignment horizontal="right" vertical="center"/>
    </xf>
    <xf numFmtId="3" fontId="5" fillId="0" borderId="1" xfId="8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4" fontId="6" fillId="0" borderId="11" xfId="8" applyNumberFormat="1" applyFont="1" applyFill="1" applyBorder="1" applyAlignment="1">
      <alignment horizontal="right" vertical="center"/>
    </xf>
    <xf numFmtId="4" fontId="6" fillId="0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4" fontId="6" fillId="0" borderId="4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9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" fontId="6" fillId="2" borderId="10" xfId="8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 wrapText="1"/>
    </xf>
    <xf numFmtId="3" fontId="6" fillId="2" borderId="1" xfId="1" applyNumberFormat="1" applyFont="1" applyFill="1" applyBorder="1" applyAlignment="1">
      <alignment horizontal="right" vertical="center"/>
    </xf>
    <xf numFmtId="4" fontId="6" fillId="2" borderId="1" xfId="8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0" fontId="6" fillId="2" borderId="0" xfId="0" applyFont="1" applyFill="1"/>
    <xf numFmtId="0" fontId="6" fillId="0" borderId="1" xfId="9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4" fontId="6" fillId="0" borderId="0" xfId="8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3" fillId="0" borderId="0" xfId="11" applyFont="1" applyFill="1"/>
    <xf numFmtId="0" fontId="1" fillId="0" borderId="0" xfId="11" applyFill="1"/>
    <xf numFmtId="4" fontId="10" fillId="0" borderId="1" xfId="8" applyNumberFormat="1" applyFont="1" applyFill="1" applyBorder="1" applyAlignment="1">
      <alignment horizontal="right" vertical="center"/>
    </xf>
    <xf numFmtId="4" fontId="10" fillId="0" borderId="1" xfId="9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right" vertical="center"/>
    </xf>
    <xf numFmtId="3" fontId="11" fillId="0" borderId="10" xfId="8" applyNumberFormat="1" applyFont="1" applyFill="1" applyBorder="1" applyAlignment="1">
      <alignment horizontal="right" vertical="center"/>
    </xf>
    <xf numFmtId="0" fontId="11" fillId="0" borderId="1" xfId="0" quotePrefix="1" applyFont="1" applyFill="1" applyBorder="1" applyAlignment="1">
      <alignment horizontal="center" vertical="center"/>
    </xf>
    <xf numFmtId="0" fontId="9" fillId="0" borderId="0" xfId="11" applyFont="1" applyFill="1"/>
    <xf numFmtId="0" fontId="11" fillId="0" borderId="1" xfId="9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4" fontId="7" fillId="0" borderId="10" xfId="0" applyNumberFormat="1" applyFont="1" applyFill="1" applyBorder="1" applyAlignment="1">
      <alignment horizontal="right" vertical="center"/>
    </xf>
    <xf numFmtId="0" fontId="7" fillId="0" borderId="1" xfId="0" quotePrefix="1" applyFont="1" applyFill="1" applyBorder="1" applyAlignment="1">
      <alignment horizontal="center" vertical="center"/>
    </xf>
    <xf numFmtId="49" fontId="11" fillId="0" borderId="1" xfId="8" applyNumberFormat="1" applyFont="1" applyFill="1" applyBorder="1" applyAlignment="1">
      <alignment horizontal="center" vertical="center"/>
    </xf>
    <xf numFmtId="4" fontId="14" fillId="0" borderId="1" xfId="8" applyNumberFormat="1" applyFont="1" applyFill="1" applyBorder="1" applyAlignment="1">
      <alignment horizontal="right"/>
    </xf>
    <xf numFmtId="4" fontId="15" fillId="0" borderId="12" xfId="1" applyNumberFormat="1" applyFont="1" applyFill="1" applyBorder="1" applyAlignment="1">
      <alignment horizontal="right"/>
    </xf>
    <xf numFmtId="3" fontId="14" fillId="0" borderId="1" xfId="8" applyNumberFormat="1" applyFont="1" applyFill="1" applyBorder="1" applyAlignment="1">
      <alignment horizontal="right"/>
    </xf>
    <xf numFmtId="3" fontId="7" fillId="0" borderId="1" xfId="8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justify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5" fillId="0" borderId="8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textRotation="90"/>
    </xf>
    <xf numFmtId="0" fontId="11" fillId="0" borderId="5" xfId="0" applyFont="1" applyFill="1" applyBorder="1" applyAlignment="1">
      <alignment horizontal="center" vertical="center" textRotation="90"/>
    </xf>
    <xf numFmtId="0" fontId="11" fillId="0" borderId="4" xfId="0" applyFont="1" applyFill="1" applyBorder="1" applyAlignment="1">
      <alignment horizontal="center" vertical="center" textRotation="90"/>
    </xf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justify"/>
    </xf>
    <xf numFmtId="0" fontId="11" fillId="0" borderId="9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2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2 4" xfId="11"/>
    <cellStyle name="Обычный 3" xfId="3"/>
    <cellStyle name="Обычный 4" xfId="4"/>
    <cellStyle name="Обычный 5" xfId="5"/>
    <cellStyle name="Обычный 6" xfId="6"/>
    <cellStyle name="Обычный 7" xfId="7"/>
    <cellStyle name="Финансовый" xfId="10" builtinId="3"/>
  </cellStyles>
  <dxfs count="51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123"/>
  <sheetViews>
    <sheetView view="pageBreakPreview" topLeftCell="P1" zoomScale="85" zoomScaleNormal="100" zoomScaleSheetLayoutView="85" workbookViewId="0">
      <selection activeCell="AA2" sqref="AA2"/>
    </sheetView>
  </sheetViews>
  <sheetFormatPr defaultRowHeight="15.05" x14ac:dyDescent="0.25"/>
  <cols>
    <col min="1" max="1" width="5" style="1" customWidth="1"/>
    <col min="2" max="2" width="8.6640625" style="1" customWidth="1"/>
    <col min="3" max="3" width="11" style="1" customWidth="1"/>
    <col min="4" max="4" width="10.88671875" style="1" customWidth="1"/>
    <col min="5" max="5" width="17.33203125" style="1" customWidth="1"/>
    <col min="6" max="8" width="6.44140625" style="1" customWidth="1"/>
    <col min="9" max="9" width="7.33203125" style="1" customWidth="1"/>
    <col min="10" max="10" width="6.5546875" style="1" customWidth="1"/>
    <col min="11" max="11" width="12" style="1" customWidth="1"/>
    <col min="12" max="13" width="6.33203125" style="1" customWidth="1"/>
    <col min="14" max="14" width="13" style="1" customWidth="1"/>
    <col min="15" max="15" width="13.44140625" style="1" customWidth="1"/>
    <col min="16" max="16" width="12.5546875" style="1" customWidth="1"/>
    <col min="17" max="17" width="10.33203125" style="1" customWidth="1"/>
    <col min="18" max="18" width="15.33203125" style="1" customWidth="1"/>
    <col min="19" max="19" width="13.77734375" style="1" customWidth="1"/>
    <col min="20" max="20" width="10" style="1" customWidth="1"/>
    <col min="21" max="21" width="11.5546875" style="1" customWidth="1"/>
    <col min="22" max="22" width="16" style="1" customWidth="1"/>
    <col min="23" max="23" width="13.109375" style="1" customWidth="1"/>
    <col min="24" max="24" width="11.44140625" style="1" customWidth="1"/>
    <col min="25" max="25" width="13" style="1" customWidth="1"/>
    <col min="26" max="16384" width="8.88671875" style="1"/>
  </cols>
  <sheetData>
    <row r="1" spans="1:25" ht="56.3" customHeight="1" x14ac:dyDescent="0.25">
      <c r="E1" s="2"/>
      <c r="O1" s="184"/>
      <c r="P1" s="184"/>
      <c r="Q1" s="184"/>
      <c r="R1" s="184"/>
      <c r="S1" s="184"/>
      <c r="T1" s="184"/>
      <c r="U1" s="184"/>
      <c r="V1" s="186" t="s">
        <v>128</v>
      </c>
      <c r="W1" s="186"/>
      <c r="X1" s="186"/>
      <c r="Y1" s="186"/>
    </row>
    <row r="2" spans="1:25" ht="31.45" customHeight="1" x14ac:dyDescent="0.25">
      <c r="A2" s="187" t="s">
        <v>127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1:25" s="43" customFormat="1" ht="29.95" customHeight="1" x14ac:dyDescent="0.25">
      <c r="A3" s="188" t="s">
        <v>24</v>
      </c>
      <c r="B3" s="202" t="s">
        <v>60</v>
      </c>
      <c r="C3" s="202"/>
      <c r="D3" s="202"/>
      <c r="E3" s="202"/>
      <c r="F3" s="202"/>
      <c r="G3" s="202"/>
      <c r="H3" s="202"/>
      <c r="I3" s="191" t="s">
        <v>23</v>
      </c>
      <c r="J3" s="192"/>
      <c r="K3" s="193" t="s">
        <v>22</v>
      </c>
      <c r="L3" s="193" t="s">
        <v>21</v>
      </c>
      <c r="M3" s="193" t="s">
        <v>20</v>
      </c>
      <c r="N3" s="196" t="s">
        <v>19</v>
      </c>
      <c r="O3" s="199" t="s">
        <v>18</v>
      </c>
      <c r="P3" s="200"/>
      <c r="Q3" s="196" t="s">
        <v>17</v>
      </c>
      <c r="R3" s="199" t="s">
        <v>16</v>
      </c>
      <c r="S3" s="201"/>
      <c r="T3" s="201"/>
      <c r="U3" s="201"/>
      <c r="V3" s="200"/>
      <c r="W3" s="196" t="s">
        <v>15</v>
      </c>
      <c r="X3" s="196" t="s">
        <v>14</v>
      </c>
      <c r="Y3" s="196" t="s">
        <v>13</v>
      </c>
    </row>
    <row r="4" spans="1:25" s="43" customFormat="1" ht="15.05" customHeight="1" x14ac:dyDescent="0.25">
      <c r="A4" s="189"/>
      <c r="B4" s="196" t="s">
        <v>34</v>
      </c>
      <c r="C4" s="196" t="s">
        <v>59</v>
      </c>
      <c r="D4" s="196" t="s">
        <v>58</v>
      </c>
      <c r="E4" s="196" t="s">
        <v>35</v>
      </c>
      <c r="F4" s="196" t="s">
        <v>36</v>
      </c>
      <c r="G4" s="196" t="s">
        <v>37</v>
      </c>
      <c r="H4" s="196" t="s">
        <v>38</v>
      </c>
      <c r="I4" s="196" t="s">
        <v>12</v>
      </c>
      <c r="J4" s="196" t="s">
        <v>11</v>
      </c>
      <c r="K4" s="194"/>
      <c r="L4" s="194"/>
      <c r="M4" s="194"/>
      <c r="N4" s="197"/>
      <c r="O4" s="196" t="s">
        <v>9</v>
      </c>
      <c r="P4" s="196" t="s">
        <v>10</v>
      </c>
      <c r="Q4" s="197"/>
      <c r="R4" s="196" t="s">
        <v>9</v>
      </c>
      <c r="S4" s="199" t="s">
        <v>8</v>
      </c>
      <c r="T4" s="201"/>
      <c r="U4" s="201"/>
      <c r="V4" s="200"/>
      <c r="W4" s="197"/>
      <c r="X4" s="197"/>
      <c r="Y4" s="197"/>
    </row>
    <row r="5" spans="1:25" s="43" customFormat="1" ht="125.05" customHeight="1" x14ac:dyDescent="0.25">
      <c r="A5" s="189"/>
      <c r="B5" s="197"/>
      <c r="C5" s="197"/>
      <c r="D5" s="197"/>
      <c r="E5" s="197"/>
      <c r="F5" s="197"/>
      <c r="G5" s="197"/>
      <c r="H5" s="197"/>
      <c r="I5" s="197"/>
      <c r="J5" s="197"/>
      <c r="K5" s="194"/>
      <c r="L5" s="194"/>
      <c r="M5" s="194"/>
      <c r="N5" s="198"/>
      <c r="O5" s="198"/>
      <c r="P5" s="198"/>
      <c r="Q5" s="198"/>
      <c r="R5" s="198"/>
      <c r="S5" s="94" t="s">
        <v>69</v>
      </c>
      <c r="T5" s="94" t="s">
        <v>7</v>
      </c>
      <c r="U5" s="94" t="s">
        <v>6</v>
      </c>
      <c r="V5" s="94" t="s">
        <v>5</v>
      </c>
      <c r="W5" s="198"/>
      <c r="X5" s="198"/>
      <c r="Y5" s="197"/>
    </row>
    <row r="6" spans="1:25" s="43" customFormat="1" ht="21.6" customHeight="1" x14ac:dyDescent="0.25">
      <c r="A6" s="190"/>
      <c r="B6" s="198"/>
      <c r="C6" s="198"/>
      <c r="D6" s="198"/>
      <c r="E6" s="198"/>
      <c r="F6" s="198"/>
      <c r="G6" s="198"/>
      <c r="H6" s="198"/>
      <c r="I6" s="198"/>
      <c r="J6" s="198"/>
      <c r="K6" s="195"/>
      <c r="L6" s="195"/>
      <c r="M6" s="195"/>
      <c r="N6" s="95" t="s">
        <v>4</v>
      </c>
      <c r="O6" s="95" t="s">
        <v>4</v>
      </c>
      <c r="P6" s="95" t="s">
        <v>4</v>
      </c>
      <c r="Q6" s="95" t="s">
        <v>3</v>
      </c>
      <c r="R6" s="95" t="s">
        <v>2</v>
      </c>
      <c r="S6" s="95" t="s">
        <v>2</v>
      </c>
      <c r="T6" s="95" t="s">
        <v>2</v>
      </c>
      <c r="U6" s="95" t="s">
        <v>2</v>
      </c>
      <c r="V6" s="95" t="s">
        <v>2</v>
      </c>
      <c r="W6" s="95" t="s">
        <v>1</v>
      </c>
      <c r="X6" s="95" t="s">
        <v>1</v>
      </c>
      <c r="Y6" s="198"/>
    </row>
    <row r="7" spans="1:25" s="43" customFormat="1" ht="14.4" x14ac:dyDescent="0.2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  <c r="Y7" s="63">
        <v>25</v>
      </c>
    </row>
    <row r="8" spans="1:25" s="62" customFormat="1" ht="19" customHeight="1" x14ac:dyDescent="0.25">
      <c r="A8" s="203" t="s">
        <v>102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5"/>
    </row>
    <row r="9" spans="1:25" s="160" customFormat="1" x14ac:dyDescent="0.3">
      <c r="A9" s="153">
        <v>1</v>
      </c>
      <c r="B9" s="154" t="s">
        <v>70</v>
      </c>
      <c r="C9" s="154" t="s">
        <v>71</v>
      </c>
      <c r="D9" s="154" t="s">
        <v>110</v>
      </c>
      <c r="E9" s="67" t="s">
        <v>119</v>
      </c>
      <c r="F9" s="155">
        <v>24</v>
      </c>
      <c r="G9" s="155"/>
      <c r="H9" s="155"/>
      <c r="I9" s="155">
        <v>1960</v>
      </c>
      <c r="J9" s="155"/>
      <c r="K9" s="155" t="s">
        <v>120</v>
      </c>
      <c r="L9" s="156">
        <v>2</v>
      </c>
      <c r="M9" s="156">
        <v>1</v>
      </c>
      <c r="N9" s="61">
        <v>377.7</v>
      </c>
      <c r="O9" s="61">
        <v>341.1</v>
      </c>
      <c r="P9" s="61">
        <v>296.2</v>
      </c>
      <c r="Q9" s="98">
        <v>22</v>
      </c>
      <c r="R9" s="157">
        <v>1336494.3700000001</v>
      </c>
      <c r="S9" s="157">
        <v>0</v>
      </c>
      <c r="T9" s="157">
        <v>0</v>
      </c>
      <c r="U9" s="157">
        <v>0</v>
      </c>
      <c r="V9" s="157">
        <v>1336494.3700000001</v>
      </c>
      <c r="W9" s="157">
        <f t="shared" ref="W9:W65" si="0">R9/O9</f>
        <v>3918.1892993257111</v>
      </c>
      <c r="X9" s="158">
        <v>11424</v>
      </c>
      <c r="Y9" s="159" t="s">
        <v>121</v>
      </c>
    </row>
    <row r="10" spans="1:25" s="160" customFormat="1" x14ac:dyDescent="0.3">
      <c r="A10" s="153">
        <v>2</v>
      </c>
      <c r="B10" s="154" t="s">
        <v>70</v>
      </c>
      <c r="C10" s="154" t="s">
        <v>71</v>
      </c>
      <c r="D10" s="154" t="s">
        <v>110</v>
      </c>
      <c r="E10" s="67" t="s">
        <v>119</v>
      </c>
      <c r="F10" s="155">
        <v>28</v>
      </c>
      <c r="G10" s="155"/>
      <c r="H10" s="155"/>
      <c r="I10" s="155">
        <v>1960</v>
      </c>
      <c r="J10" s="155"/>
      <c r="K10" s="155" t="s">
        <v>120</v>
      </c>
      <c r="L10" s="156">
        <v>2</v>
      </c>
      <c r="M10" s="156">
        <v>1</v>
      </c>
      <c r="N10" s="61">
        <v>436.7</v>
      </c>
      <c r="O10" s="61">
        <v>394.6</v>
      </c>
      <c r="P10" s="61">
        <v>256.5</v>
      </c>
      <c r="Q10" s="98">
        <v>21</v>
      </c>
      <c r="R10" s="157">
        <v>1335905.6200000001</v>
      </c>
      <c r="S10" s="157">
        <v>0</v>
      </c>
      <c r="T10" s="157">
        <v>0</v>
      </c>
      <c r="U10" s="157">
        <v>0</v>
      </c>
      <c r="V10" s="157">
        <v>1335905.6200000001</v>
      </c>
      <c r="W10" s="157">
        <f t="shared" si="0"/>
        <v>3385.4678661936141</v>
      </c>
      <c r="X10" s="158">
        <v>11424</v>
      </c>
      <c r="Y10" s="159" t="s">
        <v>121</v>
      </c>
    </row>
    <row r="11" spans="1:25" s="160" customFormat="1" x14ac:dyDescent="0.3">
      <c r="A11" s="153">
        <v>3</v>
      </c>
      <c r="B11" s="154" t="s">
        <v>70</v>
      </c>
      <c r="C11" s="154" t="s">
        <v>71</v>
      </c>
      <c r="D11" s="154" t="s">
        <v>76</v>
      </c>
      <c r="E11" s="67" t="s">
        <v>80</v>
      </c>
      <c r="F11" s="155">
        <v>134</v>
      </c>
      <c r="G11" s="155"/>
      <c r="H11" s="155"/>
      <c r="I11" s="155">
        <v>1990</v>
      </c>
      <c r="J11" s="155"/>
      <c r="K11" s="155" t="s">
        <v>75</v>
      </c>
      <c r="L11" s="156">
        <v>12</v>
      </c>
      <c r="M11" s="156">
        <v>1</v>
      </c>
      <c r="N11" s="61">
        <v>5604.8</v>
      </c>
      <c r="O11" s="61">
        <v>4002.7</v>
      </c>
      <c r="P11" s="61">
        <v>4002.7</v>
      </c>
      <c r="Q11" s="98">
        <v>172</v>
      </c>
      <c r="R11" s="157">
        <v>4465000</v>
      </c>
      <c r="S11" s="157">
        <v>0</v>
      </c>
      <c r="T11" s="157">
        <v>0</v>
      </c>
      <c r="U11" s="157">
        <v>0</v>
      </c>
      <c r="V11" s="157">
        <v>4465000</v>
      </c>
      <c r="W11" s="157">
        <f t="shared" si="0"/>
        <v>1115.4970394983386</v>
      </c>
      <c r="X11" s="158">
        <v>11424</v>
      </c>
      <c r="Y11" s="159" t="s">
        <v>121</v>
      </c>
    </row>
    <row r="12" spans="1:25" s="160" customFormat="1" x14ac:dyDescent="0.3">
      <c r="A12" s="153">
        <v>4</v>
      </c>
      <c r="B12" s="154" t="s">
        <v>70</v>
      </c>
      <c r="C12" s="154" t="s">
        <v>71</v>
      </c>
      <c r="D12" s="154" t="s">
        <v>76</v>
      </c>
      <c r="E12" s="67" t="s">
        <v>80</v>
      </c>
      <c r="F12" s="155">
        <v>164</v>
      </c>
      <c r="G12" s="155"/>
      <c r="H12" s="155"/>
      <c r="I12" s="155">
        <v>1983</v>
      </c>
      <c r="J12" s="155"/>
      <c r="K12" s="155" t="s">
        <v>82</v>
      </c>
      <c r="L12" s="156">
        <v>9</v>
      </c>
      <c r="M12" s="156">
        <v>5</v>
      </c>
      <c r="N12" s="61">
        <v>10561</v>
      </c>
      <c r="O12" s="61">
        <v>9051.6</v>
      </c>
      <c r="P12" s="61">
        <v>8732</v>
      </c>
      <c r="Q12" s="98">
        <v>391</v>
      </c>
      <c r="R12" s="157">
        <v>11065000</v>
      </c>
      <c r="S12" s="157">
        <v>0</v>
      </c>
      <c r="T12" s="157">
        <v>0</v>
      </c>
      <c r="U12" s="157">
        <v>0</v>
      </c>
      <c r="V12" s="157">
        <v>11065000</v>
      </c>
      <c r="W12" s="157">
        <f t="shared" si="0"/>
        <v>1222.435812453047</v>
      </c>
      <c r="X12" s="158">
        <v>11424</v>
      </c>
      <c r="Y12" s="159" t="s">
        <v>121</v>
      </c>
    </row>
    <row r="13" spans="1:25" s="160" customFormat="1" x14ac:dyDescent="0.3">
      <c r="A13" s="153">
        <v>5</v>
      </c>
      <c r="B13" s="154" t="s">
        <v>70</v>
      </c>
      <c r="C13" s="154" t="s">
        <v>71</v>
      </c>
      <c r="D13" s="154" t="s">
        <v>76</v>
      </c>
      <c r="E13" s="67" t="s">
        <v>80</v>
      </c>
      <c r="F13" s="155">
        <v>174</v>
      </c>
      <c r="G13" s="155"/>
      <c r="H13" s="155"/>
      <c r="I13" s="155">
        <v>1984</v>
      </c>
      <c r="J13" s="155"/>
      <c r="K13" s="155" t="s">
        <v>82</v>
      </c>
      <c r="L13" s="156">
        <v>9</v>
      </c>
      <c r="M13" s="156">
        <v>4</v>
      </c>
      <c r="N13" s="61">
        <v>12213.9</v>
      </c>
      <c r="O13" s="61">
        <v>8353.7999999999993</v>
      </c>
      <c r="P13" s="61">
        <v>8353.7999999999993</v>
      </c>
      <c r="Q13" s="98">
        <v>380</v>
      </c>
      <c r="R13" s="157">
        <v>8865000</v>
      </c>
      <c r="S13" s="157">
        <v>0</v>
      </c>
      <c r="T13" s="157">
        <v>0</v>
      </c>
      <c r="U13" s="157">
        <v>0</v>
      </c>
      <c r="V13" s="157">
        <v>8865000</v>
      </c>
      <c r="W13" s="157">
        <f t="shared" si="0"/>
        <v>1061.1937082525319</v>
      </c>
      <c r="X13" s="158">
        <v>11424</v>
      </c>
      <c r="Y13" s="159" t="s">
        <v>121</v>
      </c>
    </row>
    <row r="14" spans="1:25" s="160" customFormat="1" x14ac:dyDescent="0.3">
      <c r="A14" s="153">
        <v>6</v>
      </c>
      <c r="B14" s="154" t="s">
        <v>70</v>
      </c>
      <c r="C14" s="154" t="s">
        <v>71</v>
      </c>
      <c r="D14" s="154" t="s">
        <v>76</v>
      </c>
      <c r="E14" s="67" t="s">
        <v>80</v>
      </c>
      <c r="F14" s="155">
        <v>176</v>
      </c>
      <c r="G14" s="155"/>
      <c r="H14" s="155"/>
      <c r="I14" s="155">
        <v>1985</v>
      </c>
      <c r="J14" s="155"/>
      <c r="K14" s="155" t="s">
        <v>82</v>
      </c>
      <c r="L14" s="156">
        <v>9</v>
      </c>
      <c r="M14" s="156">
        <v>2</v>
      </c>
      <c r="N14" s="61">
        <v>5541.5</v>
      </c>
      <c r="O14" s="61">
        <v>3809.9</v>
      </c>
      <c r="P14" s="61">
        <v>3809.9</v>
      </c>
      <c r="Q14" s="98">
        <v>194</v>
      </c>
      <c r="R14" s="157">
        <v>4465000</v>
      </c>
      <c r="S14" s="157">
        <v>0</v>
      </c>
      <c r="T14" s="157">
        <v>0</v>
      </c>
      <c r="U14" s="157">
        <v>0</v>
      </c>
      <c r="V14" s="157">
        <v>4465000</v>
      </c>
      <c r="W14" s="157">
        <f t="shared" si="0"/>
        <v>1171.946770256437</v>
      </c>
      <c r="X14" s="158">
        <v>11424</v>
      </c>
      <c r="Y14" s="159" t="s">
        <v>121</v>
      </c>
    </row>
    <row r="15" spans="1:25" s="160" customFormat="1" x14ac:dyDescent="0.3">
      <c r="A15" s="153">
        <v>7</v>
      </c>
      <c r="B15" s="154" t="s">
        <v>70</v>
      </c>
      <c r="C15" s="154" t="s">
        <v>71</v>
      </c>
      <c r="D15" s="154" t="s">
        <v>76</v>
      </c>
      <c r="E15" s="67" t="s">
        <v>80</v>
      </c>
      <c r="F15" s="155">
        <v>178</v>
      </c>
      <c r="G15" s="155"/>
      <c r="H15" s="155"/>
      <c r="I15" s="161">
        <v>1984</v>
      </c>
      <c r="J15" s="161"/>
      <c r="K15" s="161" t="s">
        <v>82</v>
      </c>
      <c r="L15" s="74">
        <v>9</v>
      </c>
      <c r="M15" s="74">
        <v>3</v>
      </c>
      <c r="N15" s="61">
        <v>6374</v>
      </c>
      <c r="O15" s="61">
        <v>5491.2</v>
      </c>
      <c r="P15" s="61">
        <v>5038.1000000000004</v>
      </c>
      <c r="Q15" s="98">
        <v>251</v>
      </c>
      <c r="R15" s="61">
        <v>6665000</v>
      </c>
      <c r="S15" s="61">
        <v>0</v>
      </c>
      <c r="T15" s="61">
        <v>0</v>
      </c>
      <c r="U15" s="61">
        <v>0</v>
      </c>
      <c r="V15" s="61">
        <v>6665000</v>
      </c>
      <c r="W15" s="157">
        <f t="shared" si="0"/>
        <v>1213.7601981351982</v>
      </c>
      <c r="X15" s="158">
        <v>11424</v>
      </c>
      <c r="Y15" s="159" t="s">
        <v>121</v>
      </c>
    </row>
    <row r="16" spans="1:25" s="160" customFormat="1" x14ac:dyDescent="0.3">
      <c r="A16" s="153">
        <v>8</v>
      </c>
      <c r="B16" s="67" t="s">
        <v>70</v>
      </c>
      <c r="C16" s="67" t="s">
        <v>71</v>
      </c>
      <c r="D16" s="67" t="s">
        <v>76</v>
      </c>
      <c r="E16" s="67" t="s">
        <v>80</v>
      </c>
      <c r="F16" s="155">
        <v>180</v>
      </c>
      <c r="G16" s="155"/>
      <c r="H16" s="155"/>
      <c r="I16" s="155">
        <v>1984</v>
      </c>
      <c r="J16" s="155"/>
      <c r="K16" s="155" t="s">
        <v>82</v>
      </c>
      <c r="L16" s="156">
        <v>9</v>
      </c>
      <c r="M16" s="156">
        <v>3</v>
      </c>
      <c r="N16" s="61">
        <v>5856.7</v>
      </c>
      <c r="O16" s="61">
        <v>5031.5</v>
      </c>
      <c r="P16" s="61">
        <v>4996.1000000000004</v>
      </c>
      <c r="Q16" s="98">
        <v>205</v>
      </c>
      <c r="R16" s="157">
        <v>6665000</v>
      </c>
      <c r="S16" s="157">
        <v>0</v>
      </c>
      <c r="T16" s="157">
        <v>0</v>
      </c>
      <c r="U16" s="157">
        <v>0</v>
      </c>
      <c r="V16" s="157">
        <v>6665000</v>
      </c>
      <c r="W16" s="157">
        <f t="shared" si="0"/>
        <v>1324.6546755440722</v>
      </c>
      <c r="X16" s="158">
        <v>11424</v>
      </c>
      <c r="Y16" s="159" t="s">
        <v>121</v>
      </c>
    </row>
    <row r="17" spans="1:25" s="160" customFormat="1" x14ac:dyDescent="0.3">
      <c r="A17" s="153">
        <v>9</v>
      </c>
      <c r="B17" s="67" t="s">
        <v>70</v>
      </c>
      <c r="C17" s="67" t="s">
        <v>71</v>
      </c>
      <c r="D17" s="67" t="s">
        <v>76</v>
      </c>
      <c r="E17" s="67" t="s">
        <v>80</v>
      </c>
      <c r="F17" s="155">
        <v>182</v>
      </c>
      <c r="G17" s="155"/>
      <c r="H17" s="155"/>
      <c r="I17" s="161">
        <v>1984</v>
      </c>
      <c r="J17" s="161"/>
      <c r="K17" s="161" t="s">
        <v>82</v>
      </c>
      <c r="L17" s="74">
        <v>9</v>
      </c>
      <c r="M17" s="74">
        <v>2</v>
      </c>
      <c r="N17" s="61">
        <v>4357</v>
      </c>
      <c r="O17" s="61">
        <v>3767.9</v>
      </c>
      <c r="P17" s="61">
        <v>3618</v>
      </c>
      <c r="Q17" s="98">
        <v>140</v>
      </c>
      <c r="R17" s="61">
        <v>4465000</v>
      </c>
      <c r="S17" s="61">
        <v>0</v>
      </c>
      <c r="T17" s="61">
        <v>0</v>
      </c>
      <c r="U17" s="61">
        <v>0</v>
      </c>
      <c r="V17" s="61">
        <v>4465000</v>
      </c>
      <c r="W17" s="157">
        <f t="shared" si="0"/>
        <v>1185.0102178932561</v>
      </c>
      <c r="X17" s="158">
        <v>11424</v>
      </c>
      <c r="Y17" s="159" t="s">
        <v>121</v>
      </c>
    </row>
    <row r="18" spans="1:25" s="160" customFormat="1" x14ac:dyDescent="0.3">
      <c r="A18" s="153">
        <v>10</v>
      </c>
      <c r="B18" s="67" t="s">
        <v>70</v>
      </c>
      <c r="C18" s="67" t="s">
        <v>71</v>
      </c>
      <c r="D18" s="67" t="s">
        <v>76</v>
      </c>
      <c r="E18" s="67" t="s">
        <v>80</v>
      </c>
      <c r="F18" s="155" t="s">
        <v>92</v>
      </c>
      <c r="G18" s="155"/>
      <c r="H18" s="155"/>
      <c r="I18" s="155">
        <v>1985</v>
      </c>
      <c r="J18" s="155"/>
      <c r="K18" s="155" t="s">
        <v>82</v>
      </c>
      <c r="L18" s="156">
        <v>9</v>
      </c>
      <c r="M18" s="156">
        <v>4</v>
      </c>
      <c r="N18" s="61">
        <v>9603.1</v>
      </c>
      <c r="O18" s="61">
        <v>8422.7000000000007</v>
      </c>
      <c r="P18" s="61">
        <v>7888.4</v>
      </c>
      <c r="Q18" s="98">
        <v>339</v>
      </c>
      <c r="R18" s="157">
        <v>8865000</v>
      </c>
      <c r="S18" s="157">
        <v>0</v>
      </c>
      <c r="T18" s="157">
        <v>0</v>
      </c>
      <c r="U18" s="157">
        <v>0</v>
      </c>
      <c r="V18" s="157">
        <v>8865000</v>
      </c>
      <c r="W18" s="157">
        <f t="shared" si="0"/>
        <v>1052.5128521732936</v>
      </c>
      <c r="X18" s="158">
        <v>11424</v>
      </c>
      <c r="Y18" s="159" t="s">
        <v>121</v>
      </c>
    </row>
    <row r="19" spans="1:25" s="160" customFormat="1" x14ac:dyDescent="0.3">
      <c r="A19" s="153">
        <v>11</v>
      </c>
      <c r="B19" s="67" t="s">
        <v>70</v>
      </c>
      <c r="C19" s="67" t="s">
        <v>71</v>
      </c>
      <c r="D19" s="67" t="s">
        <v>76</v>
      </c>
      <c r="E19" s="67" t="s">
        <v>80</v>
      </c>
      <c r="F19" s="155">
        <v>198</v>
      </c>
      <c r="G19" s="155"/>
      <c r="H19" s="155"/>
      <c r="I19" s="161">
        <v>1985</v>
      </c>
      <c r="J19" s="161"/>
      <c r="K19" s="161" t="s">
        <v>82</v>
      </c>
      <c r="L19" s="74">
        <v>9</v>
      </c>
      <c r="M19" s="74">
        <v>2</v>
      </c>
      <c r="N19" s="61">
        <v>4418.8999999999996</v>
      </c>
      <c r="O19" s="61">
        <v>3829.2</v>
      </c>
      <c r="P19" s="61">
        <v>3254.3</v>
      </c>
      <c r="Q19" s="98">
        <v>193</v>
      </c>
      <c r="R19" s="61">
        <v>4465000</v>
      </c>
      <c r="S19" s="61">
        <v>0</v>
      </c>
      <c r="T19" s="61">
        <v>0</v>
      </c>
      <c r="U19" s="61">
        <v>0</v>
      </c>
      <c r="V19" s="61">
        <v>4465000</v>
      </c>
      <c r="W19" s="157">
        <f t="shared" si="0"/>
        <v>1166.0399038963753</v>
      </c>
      <c r="X19" s="158">
        <v>11424</v>
      </c>
      <c r="Y19" s="159" t="s">
        <v>121</v>
      </c>
    </row>
    <row r="20" spans="1:25" s="160" customFormat="1" x14ac:dyDescent="0.3">
      <c r="A20" s="153">
        <v>12</v>
      </c>
      <c r="B20" s="67" t="s">
        <v>70</v>
      </c>
      <c r="C20" s="67" t="s">
        <v>71</v>
      </c>
      <c r="D20" s="67" t="s">
        <v>76</v>
      </c>
      <c r="E20" s="67" t="s">
        <v>80</v>
      </c>
      <c r="F20" s="155">
        <v>200</v>
      </c>
      <c r="G20" s="155"/>
      <c r="H20" s="155"/>
      <c r="I20" s="155">
        <v>1985</v>
      </c>
      <c r="J20" s="155"/>
      <c r="K20" s="155" t="s">
        <v>82</v>
      </c>
      <c r="L20" s="156">
        <v>9</v>
      </c>
      <c r="M20" s="156">
        <v>3</v>
      </c>
      <c r="N20" s="61">
        <v>6501.5</v>
      </c>
      <c r="O20" s="61">
        <v>5466.9</v>
      </c>
      <c r="P20" s="61">
        <v>5149.6000000000004</v>
      </c>
      <c r="Q20" s="98">
        <v>251</v>
      </c>
      <c r="R20" s="157">
        <v>6665000</v>
      </c>
      <c r="S20" s="157">
        <v>0</v>
      </c>
      <c r="T20" s="157">
        <v>0</v>
      </c>
      <c r="U20" s="157">
        <v>0</v>
      </c>
      <c r="V20" s="157">
        <v>6665000</v>
      </c>
      <c r="W20" s="157">
        <f t="shared" si="0"/>
        <v>1219.1552799575629</v>
      </c>
      <c r="X20" s="158">
        <v>11424</v>
      </c>
      <c r="Y20" s="159" t="s">
        <v>121</v>
      </c>
    </row>
    <row r="21" spans="1:25" s="160" customFormat="1" x14ac:dyDescent="0.3">
      <c r="A21" s="153">
        <v>13</v>
      </c>
      <c r="B21" s="67" t="s">
        <v>70</v>
      </c>
      <c r="C21" s="67" t="s">
        <v>71</v>
      </c>
      <c r="D21" s="67" t="s">
        <v>76</v>
      </c>
      <c r="E21" s="67" t="s">
        <v>80</v>
      </c>
      <c r="F21" s="155">
        <v>202</v>
      </c>
      <c r="G21" s="155"/>
      <c r="H21" s="155"/>
      <c r="I21" s="161">
        <v>1986</v>
      </c>
      <c r="J21" s="161"/>
      <c r="K21" s="161" t="s">
        <v>82</v>
      </c>
      <c r="L21" s="74">
        <v>9</v>
      </c>
      <c r="M21" s="74">
        <v>3</v>
      </c>
      <c r="N21" s="61">
        <v>6161.1</v>
      </c>
      <c r="O21" s="61">
        <v>5071.3999999999996</v>
      </c>
      <c r="P21" s="61">
        <v>4331.7</v>
      </c>
      <c r="Q21" s="98">
        <v>233</v>
      </c>
      <c r="R21" s="61">
        <v>6665000</v>
      </c>
      <c r="S21" s="61">
        <v>0</v>
      </c>
      <c r="T21" s="61">
        <v>0</v>
      </c>
      <c r="U21" s="61">
        <v>0</v>
      </c>
      <c r="V21" s="61">
        <v>6665000</v>
      </c>
      <c r="W21" s="157">
        <f t="shared" si="0"/>
        <v>1314.2327562408802</v>
      </c>
      <c r="X21" s="158">
        <v>11424</v>
      </c>
      <c r="Y21" s="159" t="s">
        <v>121</v>
      </c>
    </row>
    <row r="22" spans="1:25" s="160" customFormat="1" x14ac:dyDescent="0.3">
      <c r="A22" s="153">
        <v>14</v>
      </c>
      <c r="B22" s="67" t="s">
        <v>70</v>
      </c>
      <c r="C22" s="67" t="s">
        <v>71</v>
      </c>
      <c r="D22" s="67" t="s">
        <v>76</v>
      </c>
      <c r="E22" s="67" t="s">
        <v>80</v>
      </c>
      <c r="F22" s="155">
        <v>204</v>
      </c>
      <c r="G22" s="155"/>
      <c r="H22" s="155"/>
      <c r="I22" s="155">
        <v>1986</v>
      </c>
      <c r="J22" s="155"/>
      <c r="K22" s="155" t="s">
        <v>82</v>
      </c>
      <c r="L22" s="156">
        <v>9</v>
      </c>
      <c r="M22" s="156">
        <v>2</v>
      </c>
      <c r="N22" s="61">
        <v>4597.3999999999996</v>
      </c>
      <c r="O22" s="61">
        <v>3745.4</v>
      </c>
      <c r="P22" s="61">
        <v>3494.7</v>
      </c>
      <c r="Q22" s="98">
        <v>168</v>
      </c>
      <c r="R22" s="157">
        <v>4465000</v>
      </c>
      <c r="S22" s="157">
        <v>0</v>
      </c>
      <c r="T22" s="157">
        <v>0</v>
      </c>
      <c r="U22" s="157">
        <v>0</v>
      </c>
      <c r="V22" s="157">
        <v>4465000</v>
      </c>
      <c r="W22" s="157">
        <f t="shared" si="0"/>
        <v>1192.1290115875474</v>
      </c>
      <c r="X22" s="158">
        <v>11424</v>
      </c>
      <c r="Y22" s="159" t="s">
        <v>121</v>
      </c>
    </row>
    <row r="23" spans="1:25" s="160" customFormat="1" x14ac:dyDescent="0.3">
      <c r="A23" s="153">
        <v>15</v>
      </c>
      <c r="B23" s="67" t="s">
        <v>70</v>
      </c>
      <c r="C23" s="67" t="s">
        <v>71</v>
      </c>
      <c r="D23" s="67" t="s">
        <v>76</v>
      </c>
      <c r="E23" s="67" t="s">
        <v>80</v>
      </c>
      <c r="F23" s="155">
        <v>206</v>
      </c>
      <c r="G23" s="155"/>
      <c r="H23" s="155"/>
      <c r="I23" s="161">
        <v>1987</v>
      </c>
      <c r="J23" s="161"/>
      <c r="K23" s="161" t="s">
        <v>75</v>
      </c>
      <c r="L23" s="74">
        <v>12</v>
      </c>
      <c r="M23" s="74">
        <v>1</v>
      </c>
      <c r="N23" s="61">
        <v>4950.8999999999996</v>
      </c>
      <c r="O23" s="61">
        <v>3974.4</v>
      </c>
      <c r="P23" s="61">
        <v>3807.9</v>
      </c>
      <c r="Q23" s="98">
        <v>181</v>
      </c>
      <c r="R23" s="61">
        <v>4465000</v>
      </c>
      <c r="S23" s="61">
        <v>0</v>
      </c>
      <c r="T23" s="61">
        <v>0</v>
      </c>
      <c r="U23" s="61">
        <v>0</v>
      </c>
      <c r="V23" s="61">
        <v>4465000</v>
      </c>
      <c r="W23" s="157">
        <f t="shared" si="0"/>
        <v>1123.4400161030596</v>
      </c>
      <c r="X23" s="158">
        <v>11424</v>
      </c>
      <c r="Y23" s="159" t="s">
        <v>121</v>
      </c>
    </row>
    <row r="24" spans="1:25" s="160" customFormat="1" x14ac:dyDescent="0.3">
      <c r="A24" s="153">
        <v>16</v>
      </c>
      <c r="B24" s="67" t="s">
        <v>70</v>
      </c>
      <c r="C24" s="67" t="s">
        <v>71</v>
      </c>
      <c r="D24" s="67" t="s">
        <v>76</v>
      </c>
      <c r="E24" s="67" t="s">
        <v>80</v>
      </c>
      <c r="F24" s="155">
        <v>222</v>
      </c>
      <c r="G24" s="155"/>
      <c r="H24" s="155"/>
      <c r="I24" s="155">
        <v>1987</v>
      </c>
      <c r="J24" s="155"/>
      <c r="K24" s="155" t="s">
        <v>82</v>
      </c>
      <c r="L24" s="156">
        <v>9</v>
      </c>
      <c r="M24" s="156">
        <v>2</v>
      </c>
      <c r="N24" s="61">
        <v>4395.6000000000004</v>
      </c>
      <c r="O24" s="61">
        <v>3817.8</v>
      </c>
      <c r="P24" s="61">
        <v>3464.31</v>
      </c>
      <c r="Q24" s="98">
        <v>199</v>
      </c>
      <c r="R24" s="157">
        <v>4465000</v>
      </c>
      <c r="S24" s="157">
        <v>0</v>
      </c>
      <c r="T24" s="157">
        <v>0</v>
      </c>
      <c r="U24" s="157">
        <v>0</v>
      </c>
      <c r="V24" s="157">
        <v>4465000</v>
      </c>
      <c r="W24" s="157">
        <f t="shared" si="0"/>
        <v>1169.5217140761695</v>
      </c>
      <c r="X24" s="158">
        <v>11424</v>
      </c>
      <c r="Y24" s="159" t="s">
        <v>121</v>
      </c>
    </row>
    <row r="25" spans="1:25" s="160" customFormat="1" x14ac:dyDescent="0.3">
      <c r="A25" s="153">
        <v>17</v>
      </c>
      <c r="B25" s="67" t="s">
        <v>70</v>
      </c>
      <c r="C25" s="67" t="s">
        <v>71</v>
      </c>
      <c r="D25" s="67" t="s">
        <v>76</v>
      </c>
      <c r="E25" s="67" t="s">
        <v>80</v>
      </c>
      <c r="F25" s="155">
        <v>224</v>
      </c>
      <c r="G25" s="155"/>
      <c r="H25" s="155"/>
      <c r="I25" s="161">
        <v>1987</v>
      </c>
      <c r="J25" s="161"/>
      <c r="K25" s="161" t="s">
        <v>82</v>
      </c>
      <c r="L25" s="74">
        <v>9</v>
      </c>
      <c r="M25" s="74">
        <v>3</v>
      </c>
      <c r="N25" s="61">
        <v>6605.8</v>
      </c>
      <c r="O25" s="61">
        <v>5481</v>
      </c>
      <c r="P25" s="61">
        <v>5148.3</v>
      </c>
      <c r="Q25" s="98">
        <v>232</v>
      </c>
      <c r="R25" s="61">
        <v>6665000</v>
      </c>
      <c r="S25" s="61">
        <v>0</v>
      </c>
      <c r="T25" s="61">
        <v>0</v>
      </c>
      <c r="U25" s="61">
        <v>0</v>
      </c>
      <c r="V25" s="61">
        <v>6665000</v>
      </c>
      <c r="W25" s="157">
        <f t="shared" si="0"/>
        <v>1216.0189746396643</v>
      </c>
      <c r="X25" s="158">
        <v>11424</v>
      </c>
      <c r="Y25" s="159" t="s">
        <v>121</v>
      </c>
    </row>
    <row r="26" spans="1:25" s="160" customFormat="1" x14ac:dyDescent="0.3">
      <c r="A26" s="153">
        <v>18</v>
      </c>
      <c r="B26" s="67" t="s">
        <v>70</v>
      </c>
      <c r="C26" s="67" t="s">
        <v>71</v>
      </c>
      <c r="D26" s="67" t="s">
        <v>76</v>
      </c>
      <c r="E26" s="67" t="s">
        <v>80</v>
      </c>
      <c r="F26" s="155">
        <v>226</v>
      </c>
      <c r="G26" s="155"/>
      <c r="H26" s="155"/>
      <c r="I26" s="155">
        <v>1987</v>
      </c>
      <c r="J26" s="155"/>
      <c r="K26" s="155" t="s">
        <v>82</v>
      </c>
      <c r="L26" s="156">
        <v>9</v>
      </c>
      <c r="M26" s="156">
        <v>3</v>
      </c>
      <c r="N26" s="61">
        <v>6649.4</v>
      </c>
      <c r="O26" s="61">
        <v>5550</v>
      </c>
      <c r="P26" s="61">
        <v>4924.3</v>
      </c>
      <c r="Q26" s="98">
        <v>243</v>
      </c>
      <c r="R26" s="157">
        <v>6665000</v>
      </c>
      <c r="S26" s="157">
        <v>0</v>
      </c>
      <c r="T26" s="157">
        <v>0</v>
      </c>
      <c r="U26" s="157">
        <v>0</v>
      </c>
      <c r="V26" s="157">
        <v>6665000</v>
      </c>
      <c r="W26" s="157">
        <f t="shared" si="0"/>
        <v>1200.900900900901</v>
      </c>
      <c r="X26" s="98">
        <v>11424</v>
      </c>
      <c r="Y26" s="159" t="s">
        <v>121</v>
      </c>
    </row>
    <row r="27" spans="1:25" s="160" customFormat="1" x14ac:dyDescent="0.3">
      <c r="A27" s="153">
        <v>19</v>
      </c>
      <c r="B27" s="67" t="s">
        <v>70</v>
      </c>
      <c r="C27" s="67" t="s">
        <v>71</v>
      </c>
      <c r="D27" s="67" t="s">
        <v>76</v>
      </c>
      <c r="E27" s="67" t="s">
        <v>80</v>
      </c>
      <c r="F27" s="155">
        <v>228</v>
      </c>
      <c r="G27" s="155"/>
      <c r="H27" s="155"/>
      <c r="I27" s="155">
        <v>1988</v>
      </c>
      <c r="J27" s="155"/>
      <c r="K27" s="155" t="s">
        <v>82</v>
      </c>
      <c r="L27" s="156">
        <v>9</v>
      </c>
      <c r="M27" s="156">
        <v>3</v>
      </c>
      <c r="N27" s="61">
        <v>6670.2</v>
      </c>
      <c r="O27" s="61">
        <v>5545.5</v>
      </c>
      <c r="P27" s="61">
        <v>5260</v>
      </c>
      <c r="Q27" s="98">
        <v>239</v>
      </c>
      <c r="R27" s="157">
        <v>4465000</v>
      </c>
      <c r="S27" s="157">
        <v>0</v>
      </c>
      <c r="T27" s="157">
        <v>0</v>
      </c>
      <c r="U27" s="157">
        <v>0</v>
      </c>
      <c r="V27" s="157">
        <v>4465000</v>
      </c>
      <c r="W27" s="157">
        <f t="shared" si="0"/>
        <v>805.15733477594449</v>
      </c>
      <c r="X27" s="98">
        <v>11424</v>
      </c>
      <c r="Y27" s="159" t="s">
        <v>121</v>
      </c>
    </row>
    <row r="28" spans="1:25" s="160" customFormat="1" x14ac:dyDescent="0.3">
      <c r="A28" s="153">
        <v>20</v>
      </c>
      <c r="B28" s="67" t="s">
        <v>70</v>
      </c>
      <c r="C28" s="67" t="s">
        <v>71</v>
      </c>
      <c r="D28" s="67" t="s">
        <v>76</v>
      </c>
      <c r="E28" s="67" t="s">
        <v>89</v>
      </c>
      <c r="F28" s="155">
        <v>49</v>
      </c>
      <c r="G28" s="155"/>
      <c r="H28" s="155"/>
      <c r="I28" s="155">
        <v>1994</v>
      </c>
      <c r="J28" s="155"/>
      <c r="K28" s="155" t="s">
        <v>75</v>
      </c>
      <c r="L28" s="156">
        <v>9</v>
      </c>
      <c r="M28" s="156">
        <v>8</v>
      </c>
      <c r="N28" s="61">
        <v>25988.36</v>
      </c>
      <c r="O28" s="61">
        <v>16735.2</v>
      </c>
      <c r="P28" s="61">
        <v>16671.21</v>
      </c>
      <c r="Q28" s="98">
        <v>765</v>
      </c>
      <c r="R28" s="157">
        <v>17665000</v>
      </c>
      <c r="S28" s="157">
        <v>0</v>
      </c>
      <c r="T28" s="157">
        <v>0</v>
      </c>
      <c r="U28" s="157">
        <v>0</v>
      </c>
      <c r="V28" s="157">
        <v>17665000</v>
      </c>
      <c r="W28" s="157">
        <f t="shared" si="0"/>
        <v>1055.5595391749127</v>
      </c>
      <c r="X28" s="98">
        <v>11424</v>
      </c>
      <c r="Y28" s="159" t="s">
        <v>121</v>
      </c>
    </row>
    <row r="29" spans="1:25" s="160" customFormat="1" x14ac:dyDescent="0.3">
      <c r="A29" s="153">
        <v>21</v>
      </c>
      <c r="B29" s="67" t="s">
        <v>70</v>
      </c>
      <c r="C29" s="67" t="s">
        <v>71</v>
      </c>
      <c r="D29" s="67" t="s">
        <v>76</v>
      </c>
      <c r="E29" s="67" t="s">
        <v>89</v>
      </c>
      <c r="F29" s="155">
        <v>6</v>
      </c>
      <c r="G29" s="155"/>
      <c r="H29" s="155"/>
      <c r="I29" s="155">
        <v>1979</v>
      </c>
      <c r="J29" s="155"/>
      <c r="K29" s="155" t="s">
        <v>82</v>
      </c>
      <c r="L29" s="156">
        <v>9</v>
      </c>
      <c r="M29" s="156">
        <v>4</v>
      </c>
      <c r="N29" s="61">
        <v>11340.06</v>
      </c>
      <c r="O29" s="61">
        <v>7712.2</v>
      </c>
      <c r="P29" s="61">
        <v>7265.9</v>
      </c>
      <c r="Q29" s="98">
        <v>369</v>
      </c>
      <c r="R29" s="157">
        <v>8865000</v>
      </c>
      <c r="S29" s="157">
        <v>0</v>
      </c>
      <c r="T29" s="157">
        <v>0</v>
      </c>
      <c r="U29" s="157">
        <v>0</v>
      </c>
      <c r="V29" s="157">
        <v>8865000</v>
      </c>
      <c r="W29" s="157">
        <f t="shared" si="0"/>
        <v>1149.4774513109101</v>
      </c>
      <c r="X29" s="98">
        <v>11424</v>
      </c>
      <c r="Y29" s="159" t="s">
        <v>121</v>
      </c>
    </row>
    <row r="30" spans="1:25" s="160" customFormat="1" x14ac:dyDescent="0.3">
      <c r="A30" s="153">
        <v>22</v>
      </c>
      <c r="B30" s="67" t="s">
        <v>70</v>
      </c>
      <c r="C30" s="67" t="s">
        <v>71</v>
      </c>
      <c r="D30" s="67" t="s">
        <v>76</v>
      </c>
      <c r="E30" s="67" t="s">
        <v>89</v>
      </c>
      <c r="F30" s="155">
        <v>77</v>
      </c>
      <c r="G30" s="155"/>
      <c r="H30" s="155"/>
      <c r="I30" s="161">
        <v>1995</v>
      </c>
      <c r="J30" s="161"/>
      <c r="K30" s="161" t="s">
        <v>118</v>
      </c>
      <c r="L30" s="74">
        <v>5</v>
      </c>
      <c r="M30" s="74">
        <v>4</v>
      </c>
      <c r="N30" s="61">
        <v>3467.6</v>
      </c>
      <c r="O30" s="61">
        <v>2984.3</v>
      </c>
      <c r="P30" s="61">
        <v>2984.3</v>
      </c>
      <c r="Q30" s="98">
        <v>129</v>
      </c>
      <c r="R30" s="61">
        <v>2464941.58</v>
      </c>
      <c r="S30" s="61">
        <v>0</v>
      </c>
      <c r="T30" s="61">
        <v>0</v>
      </c>
      <c r="U30" s="61">
        <v>0</v>
      </c>
      <c r="V30" s="61">
        <v>2464941.58</v>
      </c>
      <c r="W30" s="157">
        <f t="shared" si="0"/>
        <v>825.96976845491406</v>
      </c>
      <c r="X30" s="98">
        <v>11424</v>
      </c>
      <c r="Y30" s="159" t="s">
        <v>121</v>
      </c>
    </row>
    <row r="31" spans="1:25" s="160" customFormat="1" x14ac:dyDescent="0.3">
      <c r="A31" s="153">
        <v>23</v>
      </c>
      <c r="B31" s="67" t="s">
        <v>70</v>
      </c>
      <c r="C31" s="67" t="s">
        <v>71</v>
      </c>
      <c r="D31" s="67" t="s">
        <v>76</v>
      </c>
      <c r="E31" s="67" t="s">
        <v>89</v>
      </c>
      <c r="F31" s="155">
        <v>82</v>
      </c>
      <c r="G31" s="155"/>
      <c r="H31" s="155"/>
      <c r="I31" s="155">
        <v>1981</v>
      </c>
      <c r="J31" s="155"/>
      <c r="K31" s="155" t="s">
        <v>75</v>
      </c>
      <c r="L31" s="156">
        <v>12</v>
      </c>
      <c r="M31" s="156">
        <v>1</v>
      </c>
      <c r="N31" s="61">
        <v>4981.2</v>
      </c>
      <c r="O31" s="61">
        <v>4417</v>
      </c>
      <c r="P31" s="61">
        <v>4031.9</v>
      </c>
      <c r="Q31" s="98">
        <v>167</v>
      </c>
      <c r="R31" s="157">
        <v>2408283.0099999998</v>
      </c>
      <c r="S31" s="157">
        <v>0</v>
      </c>
      <c r="T31" s="157">
        <v>0</v>
      </c>
      <c r="U31" s="157">
        <v>0</v>
      </c>
      <c r="V31" s="157">
        <v>2408283.0099999998</v>
      </c>
      <c r="W31" s="157">
        <f t="shared" si="0"/>
        <v>545.23047543581606</v>
      </c>
      <c r="X31" s="98">
        <v>11424</v>
      </c>
      <c r="Y31" s="159" t="s">
        <v>121</v>
      </c>
    </row>
    <row r="32" spans="1:25" s="160" customFormat="1" x14ac:dyDescent="0.3">
      <c r="A32" s="153">
        <v>24</v>
      </c>
      <c r="B32" s="67" t="s">
        <v>70</v>
      </c>
      <c r="C32" s="67" t="s">
        <v>71</v>
      </c>
      <c r="D32" s="67" t="s">
        <v>74</v>
      </c>
      <c r="E32" s="67" t="s">
        <v>103</v>
      </c>
      <c r="F32" s="155">
        <v>12</v>
      </c>
      <c r="G32" s="155"/>
      <c r="H32" s="155"/>
      <c r="I32" s="161">
        <v>1989</v>
      </c>
      <c r="J32" s="161"/>
      <c r="K32" s="161" t="s">
        <v>82</v>
      </c>
      <c r="L32" s="74">
        <v>9</v>
      </c>
      <c r="M32" s="74">
        <v>3</v>
      </c>
      <c r="N32" s="61">
        <v>7807.1</v>
      </c>
      <c r="O32" s="61">
        <v>6440.8</v>
      </c>
      <c r="P32" s="61">
        <v>6136.6</v>
      </c>
      <c r="Q32" s="98">
        <v>285</v>
      </c>
      <c r="R32" s="61">
        <v>6434000</v>
      </c>
      <c r="S32" s="61">
        <v>0</v>
      </c>
      <c r="T32" s="61">
        <v>0</v>
      </c>
      <c r="U32" s="61">
        <v>0</v>
      </c>
      <c r="V32" s="61">
        <v>6434000</v>
      </c>
      <c r="W32" s="157">
        <f t="shared" si="0"/>
        <v>998.94423053036883</v>
      </c>
      <c r="X32" s="98">
        <v>11424</v>
      </c>
      <c r="Y32" s="159" t="s">
        <v>121</v>
      </c>
    </row>
    <row r="33" spans="1:25" s="160" customFormat="1" x14ac:dyDescent="0.3">
      <c r="A33" s="153">
        <v>25</v>
      </c>
      <c r="B33" s="67" t="s">
        <v>70</v>
      </c>
      <c r="C33" s="67" t="s">
        <v>71</v>
      </c>
      <c r="D33" s="67" t="s">
        <v>72</v>
      </c>
      <c r="E33" s="67" t="s">
        <v>103</v>
      </c>
      <c r="F33" s="155">
        <v>9</v>
      </c>
      <c r="G33" s="155"/>
      <c r="H33" s="155"/>
      <c r="I33" s="155">
        <v>1977</v>
      </c>
      <c r="J33" s="155"/>
      <c r="K33" s="155" t="s">
        <v>75</v>
      </c>
      <c r="L33" s="156">
        <v>12</v>
      </c>
      <c r="M33" s="156">
        <v>1</v>
      </c>
      <c r="N33" s="61">
        <v>3880.3</v>
      </c>
      <c r="O33" s="61">
        <v>2303.8000000000002</v>
      </c>
      <c r="P33" s="61">
        <v>2108.6999999999998</v>
      </c>
      <c r="Q33" s="98">
        <v>184</v>
      </c>
      <c r="R33" s="157">
        <v>1636516.19</v>
      </c>
      <c r="S33" s="157">
        <v>0</v>
      </c>
      <c r="T33" s="157">
        <v>0</v>
      </c>
      <c r="U33" s="157">
        <v>0</v>
      </c>
      <c r="V33" s="157">
        <v>1636516.19</v>
      </c>
      <c r="W33" s="157">
        <f t="shared" si="0"/>
        <v>710.35514801632075</v>
      </c>
      <c r="X33" s="98">
        <v>11424</v>
      </c>
      <c r="Y33" s="159" t="s">
        <v>121</v>
      </c>
    </row>
    <row r="34" spans="1:25" s="160" customFormat="1" x14ac:dyDescent="0.3">
      <c r="A34" s="153">
        <v>26</v>
      </c>
      <c r="B34" s="67" t="s">
        <v>70</v>
      </c>
      <c r="C34" s="67" t="s">
        <v>71</v>
      </c>
      <c r="D34" s="67" t="s">
        <v>74</v>
      </c>
      <c r="E34" s="67" t="s">
        <v>86</v>
      </c>
      <c r="F34" s="155">
        <v>27</v>
      </c>
      <c r="G34" s="155"/>
      <c r="H34" s="155"/>
      <c r="I34" s="155">
        <v>1991</v>
      </c>
      <c r="J34" s="155"/>
      <c r="K34" s="155" t="s">
        <v>82</v>
      </c>
      <c r="L34" s="156">
        <v>9</v>
      </c>
      <c r="M34" s="156">
        <v>6</v>
      </c>
      <c r="N34" s="61">
        <v>18536.240000000002</v>
      </c>
      <c r="O34" s="61">
        <v>12635</v>
      </c>
      <c r="P34" s="61">
        <v>11649.3</v>
      </c>
      <c r="Q34" s="98">
        <v>686</v>
      </c>
      <c r="R34" s="157">
        <v>13265000</v>
      </c>
      <c r="S34" s="157">
        <v>0</v>
      </c>
      <c r="T34" s="157">
        <v>0</v>
      </c>
      <c r="U34" s="157">
        <v>0</v>
      </c>
      <c r="V34" s="157">
        <v>13265000</v>
      </c>
      <c r="W34" s="157">
        <f t="shared" si="0"/>
        <v>1049.8614958448754</v>
      </c>
      <c r="X34" s="98">
        <v>11424</v>
      </c>
      <c r="Y34" s="159" t="s">
        <v>121</v>
      </c>
    </row>
    <row r="35" spans="1:25" s="160" customFormat="1" x14ac:dyDescent="0.3">
      <c r="A35" s="153">
        <v>27</v>
      </c>
      <c r="B35" s="67" t="s">
        <v>70</v>
      </c>
      <c r="C35" s="67" t="s">
        <v>71</v>
      </c>
      <c r="D35" s="67" t="s">
        <v>74</v>
      </c>
      <c r="E35" s="67" t="s">
        <v>86</v>
      </c>
      <c r="F35" s="155">
        <v>41</v>
      </c>
      <c r="G35" s="155"/>
      <c r="H35" s="155"/>
      <c r="I35" s="155">
        <v>1993</v>
      </c>
      <c r="J35" s="155"/>
      <c r="K35" s="155" t="s">
        <v>82</v>
      </c>
      <c r="L35" s="156">
        <v>9</v>
      </c>
      <c r="M35" s="156">
        <v>4</v>
      </c>
      <c r="N35" s="61">
        <v>11470.06</v>
      </c>
      <c r="O35" s="61">
        <v>7721</v>
      </c>
      <c r="P35" s="61">
        <v>7430</v>
      </c>
      <c r="Q35" s="98">
        <v>348</v>
      </c>
      <c r="R35" s="157">
        <v>8865000</v>
      </c>
      <c r="S35" s="157">
        <v>0</v>
      </c>
      <c r="T35" s="157">
        <v>0</v>
      </c>
      <c r="U35" s="157">
        <v>0</v>
      </c>
      <c r="V35" s="157">
        <v>8865000</v>
      </c>
      <c r="W35" s="157">
        <f t="shared" si="0"/>
        <v>1148.1673358373268</v>
      </c>
      <c r="X35" s="98">
        <v>11424</v>
      </c>
      <c r="Y35" s="159" t="s">
        <v>121</v>
      </c>
    </row>
    <row r="36" spans="1:25" s="160" customFormat="1" x14ac:dyDescent="0.3">
      <c r="A36" s="153">
        <v>28</v>
      </c>
      <c r="B36" s="67" t="s">
        <v>70</v>
      </c>
      <c r="C36" s="67" t="s">
        <v>71</v>
      </c>
      <c r="D36" s="67" t="s">
        <v>74</v>
      </c>
      <c r="E36" s="67" t="s">
        <v>81</v>
      </c>
      <c r="F36" s="140">
        <v>2</v>
      </c>
      <c r="G36" s="140"/>
      <c r="H36" s="140"/>
      <c r="I36" s="140">
        <v>1991</v>
      </c>
      <c r="J36" s="162"/>
      <c r="K36" s="140" t="s">
        <v>82</v>
      </c>
      <c r="L36" s="163">
        <v>9</v>
      </c>
      <c r="M36" s="163">
        <v>7</v>
      </c>
      <c r="N36" s="61">
        <v>20746.810000000001</v>
      </c>
      <c r="O36" s="61">
        <v>14251.6</v>
      </c>
      <c r="P36" s="61">
        <v>13822.7</v>
      </c>
      <c r="Q36" s="98">
        <v>668</v>
      </c>
      <c r="R36" s="157">
        <v>15465000</v>
      </c>
      <c r="S36" s="157">
        <v>0</v>
      </c>
      <c r="T36" s="157">
        <v>0</v>
      </c>
      <c r="U36" s="157">
        <v>0</v>
      </c>
      <c r="V36" s="157">
        <v>15465000</v>
      </c>
      <c r="W36" s="157">
        <f t="shared" si="0"/>
        <v>1085.1413174661091</v>
      </c>
      <c r="X36" s="98">
        <v>11424</v>
      </c>
      <c r="Y36" s="159" t="s">
        <v>121</v>
      </c>
    </row>
    <row r="37" spans="1:25" s="160" customFormat="1" x14ac:dyDescent="0.3">
      <c r="A37" s="153">
        <v>29</v>
      </c>
      <c r="B37" s="67" t="s">
        <v>70</v>
      </c>
      <c r="C37" s="67" t="s">
        <v>71</v>
      </c>
      <c r="D37" s="67" t="s">
        <v>72</v>
      </c>
      <c r="E37" s="67" t="s">
        <v>81</v>
      </c>
      <c r="F37" s="140">
        <v>23</v>
      </c>
      <c r="G37" s="140"/>
      <c r="H37" s="140"/>
      <c r="I37" s="140">
        <v>1983</v>
      </c>
      <c r="J37" s="162"/>
      <c r="K37" s="140" t="s">
        <v>118</v>
      </c>
      <c r="L37" s="163">
        <v>9</v>
      </c>
      <c r="M37" s="163">
        <v>5</v>
      </c>
      <c r="N37" s="61">
        <v>10523.4</v>
      </c>
      <c r="O37" s="61">
        <v>9049.5</v>
      </c>
      <c r="P37" s="61">
        <v>8525.5</v>
      </c>
      <c r="Q37" s="98">
        <v>349</v>
      </c>
      <c r="R37" s="157">
        <v>6434000</v>
      </c>
      <c r="S37" s="157">
        <v>0</v>
      </c>
      <c r="T37" s="157">
        <v>0</v>
      </c>
      <c r="U37" s="157">
        <v>0</v>
      </c>
      <c r="V37" s="157">
        <v>6434000</v>
      </c>
      <c r="W37" s="157">
        <f t="shared" si="0"/>
        <v>710.97850709983982</v>
      </c>
      <c r="X37" s="98">
        <v>11424</v>
      </c>
      <c r="Y37" s="159" t="s">
        <v>121</v>
      </c>
    </row>
    <row r="38" spans="1:25" s="160" customFormat="1" x14ac:dyDescent="0.3">
      <c r="A38" s="153">
        <v>30</v>
      </c>
      <c r="B38" s="67" t="s">
        <v>70</v>
      </c>
      <c r="C38" s="67" t="s">
        <v>71</v>
      </c>
      <c r="D38" s="67" t="s">
        <v>74</v>
      </c>
      <c r="E38" s="67" t="s">
        <v>81</v>
      </c>
      <c r="F38" s="140">
        <v>24</v>
      </c>
      <c r="G38" s="140"/>
      <c r="H38" s="140"/>
      <c r="I38" s="140">
        <v>1990</v>
      </c>
      <c r="J38" s="162"/>
      <c r="K38" s="140" t="s">
        <v>82</v>
      </c>
      <c r="L38" s="163">
        <v>9</v>
      </c>
      <c r="M38" s="163">
        <v>9</v>
      </c>
      <c r="N38" s="61">
        <v>25816.400000000001</v>
      </c>
      <c r="O38" s="61">
        <v>17253.7</v>
      </c>
      <c r="P38" s="61">
        <v>16320.6</v>
      </c>
      <c r="Q38" s="98">
        <v>809</v>
      </c>
      <c r="R38" s="157">
        <v>19865000</v>
      </c>
      <c r="S38" s="157">
        <v>0</v>
      </c>
      <c r="T38" s="157">
        <v>0</v>
      </c>
      <c r="U38" s="157">
        <v>0</v>
      </c>
      <c r="V38" s="157">
        <v>19865000</v>
      </c>
      <c r="W38" s="157">
        <f t="shared" si="0"/>
        <v>1151.34724725711</v>
      </c>
      <c r="X38" s="98">
        <v>11424</v>
      </c>
      <c r="Y38" s="159" t="s">
        <v>121</v>
      </c>
    </row>
    <row r="39" spans="1:25" s="160" customFormat="1" x14ac:dyDescent="0.3">
      <c r="A39" s="153">
        <v>31</v>
      </c>
      <c r="B39" s="67" t="s">
        <v>70</v>
      </c>
      <c r="C39" s="67" t="s">
        <v>71</v>
      </c>
      <c r="D39" s="67" t="s">
        <v>74</v>
      </c>
      <c r="E39" s="67" t="s">
        <v>81</v>
      </c>
      <c r="F39" s="140">
        <v>36</v>
      </c>
      <c r="G39" s="140"/>
      <c r="H39" s="140"/>
      <c r="I39" s="140">
        <v>1990</v>
      </c>
      <c r="J39" s="162"/>
      <c r="K39" s="140" t="s">
        <v>82</v>
      </c>
      <c r="L39" s="163">
        <v>9</v>
      </c>
      <c r="M39" s="163">
        <v>10</v>
      </c>
      <c r="N39" s="61">
        <v>29633.1</v>
      </c>
      <c r="O39" s="61">
        <v>19556.400000000001</v>
      </c>
      <c r="P39" s="61">
        <v>18429.099999999999</v>
      </c>
      <c r="Q39" s="98">
        <v>880</v>
      </c>
      <c r="R39" s="157">
        <v>22065000</v>
      </c>
      <c r="S39" s="157">
        <v>0</v>
      </c>
      <c r="T39" s="157">
        <v>0</v>
      </c>
      <c r="U39" s="157">
        <v>0</v>
      </c>
      <c r="V39" s="157">
        <v>22065000</v>
      </c>
      <c r="W39" s="157">
        <f t="shared" si="0"/>
        <v>1128.275142664294</v>
      </c>
      <c r="X39" s="98">
        <v>11424</v>
      </c>
      <c r="Y39" s="159" t="s">
        <v>121</v>
      </c>
    </row>
    <row r="40" spans="1:25" s="160" customFormat="1" x14ac:dyDescent="0.3">
      <c r="A40" s="153">
        <v>32</v>
      </c>
      <c r="B40" s="67" t="s">
        <v>70</v>
      </c>
      <c r="C40" s="67" t="s">
        <v>71</v>
      </c>
      <c r="D40" s="67" t="s">
        <v>74</v>
      </c>
      <c r="E40" s="67" t="s">
        <v>81</v>
      </c>
      <c r="F40" s="140">
        <v>42</v>
      </c>
      <c r="G40" s="140"/>
      <c r="H40" s="140"/>
      <c r="I40" s="140">
        <v>1993</v>
      </c>
      <c r="J40" s="162"/>
      <c r="K40" s="140" t="s">
        <v>82</v>
      </c>
      <c r="L40" s="163">
        <v>9</v>
      </c>
      <c r="M40" s="163">
        <v>3</v>
      </c>
      <c r="N40" s="61">
        <v>6544.9</v>
      </c>
      <c r="O40" s="61">
        <v>5704.8</v>
      </c>
      <c r="P40" s="61">
        <v>5704.8</v>
      </c>
      <c r="Q40" s="98">
        <v>279</v>
      </c>
      <c r="R40" s="157">
        <v>6665000</v>
      </c>
      <c r="S40" s="157">
        <v>0</v>
      </c>
      <c r="T40" s="157">
        <v>0</v>
      </c>
      <c r="U40" s="157">
        <v>0</v>
      </c>
      <c r="V40" s="157">
        <v>6665000</v>
      </c>
      <c r="W40" s="157">
        <f t="shared" si="0"/>
        <v>1168.3144019071658</v>
      </c>
      <c r="X40" s="98">
        <v>11424</v>
      </c>
      <c r="Y40" s="159" t="s">
        <v>121</v>
      </c>
    </row>
    <row r="41" spans="1:25" s="160" customFormat="1" x14ac:dyDescent="0.3">
      <c r="A41" s="153">
        <v>33</v>
      </c>
      <c r="B41" s="67" t="s">
        <v>70</v>
      </c>
      <c r="C41" s="67" t="s">
        <v>71</v>
      </c>
      <c r="D41" s="67" t="s">
        <v>72</v>
      </c>
      <c r="E41" s="67" t="s">
        <v>81</v>
      </c>
      <c r="F41" s="140">
        <v>43</v>
      </c>
      <c r="G41" s="140"/>
      <c r="H41" s="140"/>
      <c r="I41" s="140">
        <v>1983</v>
      </c>
      <c r="J41" s="162"/>
      <c r="K41" s="140" t="s">
        <v>118</v>
      </c>
      <c r="L41" s="163">
        <v>9</v>
      </c>
      <c r="M41" s="163">
        <v>3</v>
      </c>
      <c r="N41" s="61">
        <v>7102.8</v>
      </c>
      <c r="O41" s="61">
        <v>6174</v>
      </c>
      <c r="P41" s="61">
        <v>5792.2</v>
      </c>
      <c r="Q41" s="98">
        <v>249</v>
      </c>
      <c r="R41" s="157">
        <v>6434000</v>
      </c>
      <c r="S41" s="157">
        <v>0</v>
      </c>
      <c r="T41" s="157">
        <v>0</v>
      </c>
      <c r="U41" s="157">
        <v>0</v>
      </c>
      <c r="V41" s="157">
        <v>6434000</v>
      </c>
      <c r="W41" s="157">
        <f t="shared" si="0"/>
        <v>1042.1120829284096</v>
      </c>
      <c r="X41" s="98">
        <v>11424</v>
      </c>
      <c r="Y41" s="159" t="s">
        <v>121</v>
      </c>
    </row>
    <row r="42" spans="1:25" s="160" customFormat="1" x14ac:dyDescent="0.3">
      <c r="A42" s="153">
        <v>34</v>
      </c>
      <c r="B42" s="67" t="s">
        <v>70</v>
      </c>
      <c r="C42" s="67" t="s">
        <v>71</v>
      </c>
      <c r="D42" s="67" t="s">
        <v>74</v>
      </c>
      <c r="E42" s="67" t="s">
        <v>81</v>
      </c>
      <c r="F42" s="140">
        <v>46</v>
      </c>
      <c r="G42" s="140"/>
      <c r="H42" s="140"/>
      <c r="I42" s="140">
        <v>1994</v>
      </c>
      <c r="J42" s="162"/>
      <c r="K42" s="140" t="s">
        <v>82</v>
      </c>
      <c r="L42" s="163">
        <v>9</v>
      </c>
      <c r="M42" s="163">
        <v>3</v>
      </c>
      <c r="N42" s="61">
        <v>6577.9</v>
      </c>
      <c r="O42" s="61">
        <v>5726.5</v>
      </c>
      <c r="P42" s="61">
        <v>5726.5</v>
      </c>
      <c r="Q42" s="98">
        <v>242</v>
      </c>
      <c r="R42" s="157">
        <v>6665000</v>
      </c>
      <c r="S42" s="157">
        <v>0</v>
      </c>
      <c r="T42" s="157">
        <v>0</v>
      </c>
      <c r="U42" s="157">
        <v>0</v>
      </c>
      <c r="V42" s="157">
        <v>6665000</v>
      </c>
      <c r="W42" s="157">
        <f t="shared" si="0"/>
        <v>1163.8871911289618</v>
      </c>
      <c r="X42" s="98">
        <v>11424</v>
      </c>
      <c r="Y42" s="159" t="s">
        <v>121</v>
      </c>
    </row>
    <row r="43" spans="1:25" s="160" customFormat="1" x14ac:dyDescent="0.3">
      <c r="A43" s="153">
        <v>35</v>
      </c>
      <c r="B43" s="67" t="s">
        <v>70</v>
      </c>
      <c r="C43" s="67" t="s">
        <v>71</v>
      </c>
      <c r="D43" s="67" t="s">
        <v>74</v>
      </c>
      <c r="E43" s="67" t="s">
        <v>81</v>
      </c>
      <c r="F43" s="164">
        <v>51</v>
      </c>
      <c r="G43" s="140"/>
      <c r="H43" s="140"/>
      <c r="I43" s="140">
        <v>1985</v>
      </c>
      <c r="J43" s="162"/>
      <c r="K43" s="140" t="s">
        <v>82</v>
      </c>
      <c r="L43" s="163">
        <v>9</v>
      </c>
      <c r="M43" s="163">
        <v>3</v>
      </c>
      <c r="N43" s="61">
        <v>7204.8</v>
      </c>
      <c r="O43" s="61">
        <v>6254.4</v>
      </c>
      <c r="P43" s="61">
        <v>5939.3</v>
      </c>
      <c r="Q43" s="98">
        <v>311</v>
      </c>
      <c r="R43" s="157">
        <v>6434000</v>
      </c>
      <c r="S43" s="157">
        <v>0</v>
      </c>
      <c r="T43" s="157">
        <v>0</v>
      </c>
      <c r="U43" s="157">
        <v>0</v>
      </c>
      <c r="V43" s="157">
        <v>6434000</v>
      </c>
      <c r="W43" s="157">
        <f t="shared" si="0"/>
        <v>1028.715784088002</v>
      </c>
      <c r="X43" s="98">
        <v>11424</v>
      </c>
      <c r="Y43" s="159" t="s">
        <v>121</v>
      </c>
    </row>
    <row r="44" spans="1:25" s="160" customFormat="1" x14ac:dyDescent="0.3">
      <c r="A44" s="153">
        <v>36</v>
      </c>
      <c r="B44" s="67" t="s">
        <v>70</v>
      </c>
      <c r="C44" s="67" t="s">
        <v>71</v>
      </c>
      <c r="D44" s="67" t="s">
        <v>72</v>
      </c>
      <c r="E44" s="67" t="s">
        <v>81</v>
      </c>
      <c r="F44" s="140">
        <v>63</v>
      </c>
      <c r="G44" s="140"/>
      <c r="H44" s="140"/>
      <c r="I44" s="140">
        <v>1986</v>
      </c>
      <c r="J44" s="162"/>
      <c r="K44" s="140" t="s">
        <v>82</v>
      </c>
      <c r="L44" s="163">
        <v>9</v>
      </c>
      <c r="M44" s="163">
        <v>3</v>
      </c>
      <c r="N44" s="61">
        <v>7321.9</v>
      </c>
      <c r="O44" s="61">
        <v>6241.7</v>
      </c>
      <c r="P44" s="61">
        <v>5858.7</v>
      </c>
      <c r="Q44" s="98">
        <v>250</v>
      </c>
      <c r="R44" s="157">
        <v>6665000</v>
      </c>
      <c r="S44" s="157">
        <v>0</v>
      </c>
      <c r="T44" s="157">
        <v>0</v>
      </c>
      <c r="U44" s="157">
        <v>0</v>
      </c>
      <c r="V44" s="157">
        <v>6665000</v>
      </c>
      <c r="W44" s="157">
        <f t="shared" si="0"/>
        <v>1067.8180623868498</v>
      </c>
      <c r="X44" s="98">
        <v>11424</v>
      </c>
      <c r="Y44" s="159" t="s">
        <v>121</v>
      </c>
    </row>
    <row r="45" spans="1:25" s="160" customFormat="1" x14ac:dyDescent="0.3">
      <c r="A45" s="153">
        <v>37</v>
      </c>
      <c r="B45" s="67" t="s">
        <v>70</v>
      </c>
      <c r="C45" s="67" t="s">
        <v>71</v>
      </c>
      <c r="D45" s="67" t="s">
        <v>72</v>
      </c>
      <c r="E45" s="67" t="s">
        <v>106</v>
      </c>
      <c r="F45" s="140" t="s">
        <v>107</v>
      </c>
      <c r="G45" s="140"/>
      <c r="H45" s="140"/>
      <c r="I45" s="140">
        <v>1939</v>
      </c>
      <c r="J45" s="162"/>
      <c r="K45" s="140" t="s">
        <v>75</v>
      </c>
      <c r="L45" s="163">
        <v>2</v>
      </c>
      <c r="M45" s="163">
        <v>2</v>
      </c>
      <c r="N45" s="61">
        <v>477.2</v>
      </c>
      <c r="O45" s="61">
        <v>445.6</v>
      </c>
      <c r="P45" s="61">
        <v>221.4</v>
      </c>
      <c r="Q45" s="98">
        <v>35</v>
      </c>
      <c r="R45" s="157">
        <v>1974977.82</v>
      </c>
      <c r="S45" s="157">
        <v>0</v>
      </c>
      <c r="T45" s="157">
        <v>0</v>
      </c>
      <c r="U45" s="157">
        <v>0</v>
      </c>
      <c r="V45" s="157">
        <v>1974977.82</v>
      </c>
      <c r="W45" s="157">
        <f t="shared" si="0"/>
        <v>4432.1764362657095</v>
      </c>
      <c r="X45" s="98">
        <v>11424</v>
      </c>
      <c r="Y45" s="159" t="s">
        <v>121</v>
      </c>
    </row>
    <row r="46" spans="1:25" s="160" customFormat="1" x14ac:dyDescent="0.3">
      <c r="A46" s="153">
        <v>38</v>
      </c>
      <c r="B46" s="67" t="s">
        <v>70</v>
      </c>
      <c r="C46" s="67" t="s">
        <v>71</v>
      </c>
      <c r="D46" s="67" t="s">
        <v>72</v>
      </c>
      <c r="E46" s="67" t="s">
        <v>85</v>
      </c>
      <c r="F46" s="140">
        <v>1</v>
      </c>
      <c r="G46" s="140"/>
      <c r="H46" s="140"/>
      <c r="I46" s="140">
        <v>1960</v>
      </c>
      <c r="J46" s="162"/>
      <c r="K46" s="140" t="s">
        <v>75</v>
      </c>
      <c r="L46" s="163">
        <v>4</v>
      </c>
      <c r="M46" s="163">
        <v>3</v>
      </c>
      <c r="N46" s="61">
        <v>2181.3000000000002</v>
      </c>
      <c r="O46" s="61">
        <v>2032.3000000000002</v>
      </c>
      <c r="P46" s="61">
        <v>1456.5000000000002</v>
      </c>
      <c r="Q46" s="98">
        <v>73</v>
      </c>
      <c r="R46" s="157">
        <v>6534715.6799999997</v>
      </c>
      <c r="S46" s="157">
        <v>0</v>
      </c>
      <c r="T46" s="157">
        <v>0</v>
      </c>
      <c r="U46" s="157">
        <v>0</v>
      </c>
      <c r="V46" s="157">
        <v>6534715.6799999997</v>
      </c>
      <c r="W46" s="157">
        <f t="shared" si="0"/>
        <v>3215.4286670275055</v>
      </c>
      <c r="X46" s="98">
        <v>11424</v>
      </c>
      <c r="Y46" s="159" t="s">
        <v>121</v>
      </c>
    </row>
    <row r="47" spans="1:25" s="160" customFormat="1" x14ac:dyDescent="0.3">
      <c r="A47" s="153">
        <v>39</v>
      </c>
      <c r="B47" s="67" t="s">
        <v>70</v>
      </c>
      <c r="C47" s="67" t="s">
        <v>71</v>
      </c>
      <c r="D47" s="67" t="s">
        <v>72</v>
      </c>
      <c r="E47" s="67" t="s">
        <v>104</v>
      </c>
      <c r="F47" s="140">
        <v>13</v>
      </c>
      <c r="G47" s="140"/>
      <c r="H47" s="140"/>
      <c r="I47" s="140">
        <v>1976</v>
      </c>
      <c r="J47" s="162"/>
      <c r="K47" s="140" t="s">
        <v>75</v>
      </c>
      <c r="L47" s="163">
        <v>9</v>
      </c>
      <c r="M47" s="163">
        <v>4</v>
      </c>
      <c r="N47" s="61">
        <v>8237.4</v>
      </c>
      <c r="O47" s="61">
        <v>7523.4</v>
      </c>
      <c r="P47" s="61">
        <v>7523.4</v>
      </c>
      <c r="Q47" s="98">
        <v>144</v>
      </c>
      <c r="R47" s="157">
        <v>8557000</v>
      </c>
      <c r="S47" s="157">
        <v>0</v>
      </c>
      <c r="T47" s="157">
        <v>0</v>
      </c>
      <c r="U47" s="157">
        <v>0</v>
      </c>
      <c r="V47" s="157">
        <v>8557000</v>
      </c>
      <c r="W47" s="157">
        <f t="shared" si="0"/>
        <v>1137.3846930908899</v>
      </c>
      <c r="X47" s="98">
        <v>11424</v>
      </c>
      <c r="Y47" s="159" t="s">
        <v>121</v>
      </c>
    </row>
    <row r="48" spans="1:25" s="160" customFormat="1" x14ac:dyDescent="0.3">
      <c r="A48" s="153">
        <v>40</v>
      </c>
      <c r="B48" s="67" t="s">
        <v>70</v>
      </c>
      <c r="C48" s="67" t="s">
        <v>71</v>
      </c>
      <c r="D48" s="67" t="s">
        <v>72</v>
      </c>
      <c r="E48" s="67" t="s">
        <v>104</v>
      </c>
      <c r="F48" s="140">
        <v>15</v>
      </c>
      <c r="G48" s="140"/>
      <c r="H48" s="140"/>
      <c r="I48" s="140">
        <v>1975</v>
      </c>
      <c r="J48" s="162"/>
      <c r="K48" s="140" t="s">
        <v>75</v>
      </c>
      <c r="L48" s="163">
        <v>9</v>
      </c>
      <c r="M48" s="163">
        <v>4</v>
      </c>
      <c r="N48" s="61">
        <v>8197.7999999999993</v>
      </c>
      <c r="O48" s="61">
        <v>7494.2</v>
      </c>
      <c r="P48" s="61">
        <v>7494.2</v>
      </c>
      <c r="Q48" s="98">
        <v>144</v>
      </c>
      <c r="R48" s="157">
        <v>8557000</v>
      </c>
      <c r="S48" s="157">
        <v>0</v>
      </c>
      <c r="T48" s="157">
        <v>0</v>
      </c>
      <c r="U48" s="157">
        <v>0</v>
      </c>
      <c r="V48" s="157">
        <v>8557000</v>
      </c>
      <c r="W48" s="157">
        <f t="shared" si="0"/>
        <v>1141.8163379680286</v>
      </c>
      <c r="X48" s="98">
        <v>11424</v>
      </c>
      <c r="Y48" s="159" t="s">
        <v>121</v>
      </c>
    </row>
    <row r="49" spans="1:25" s="160" customFormat="1" x14ac:dyDescent="0.3">
      <c r="A49" s="153">
        <v>41</v>
      </c>
      <c r="B49" s="67" t="s">
        <v>70</v>
      </c>
      <c r="C49" s="67" t="s">
        <v>71</v>
      </c>
      <c r="D49" s="67" t="s">
        <v>72</v>
      </c>
      <c r="E49" s="67" t="s">
        <v>91</v>
      </c>
      <c r="F49" s="140">
        <v>10</v>
      </c>
      <c r="G49" s="140"/>
      <c r="H49" s="140"/>
      <c r="I49" s="140">
        <v>1988</v>
      </c>
      <c r="J49" s="162"/>
      <c r="K49" s="140" t="s">
        <v>117</v>
      </c>
      <c r="L49" s="163">
        <v>9</v>
      </c>
      <c r="M49" s="163">
        <v>2</v>
      </c>
      <c r="N49" s="61">
        <v>5280.7</v>
      </c>
      <c r="O49" s="61">
        <v>4136.1000000000004</v>
      </c>
      <c r="P49" s="61">
        <v>4136.1000000000004</v>
      </c>
      <c r="Q49" s="98">
        <v>208</v>
      </c>
      <c r="R49" s="157">
        <v>4311000</v>
      </c>
      <c r="S49" s="157">
        <v>0</v>
      </c>
      <c r="T49" s="157">
        <v>0</v>
      </c>
      <c r="U49" s="157">
        <v>0</v>
      </c>
      <c r="V49" s="157">
        <v>4311000</v>
      </c>
      <c r="W49" s="157">
        <f t="shared" si="0"/>
        <v>1042.2862116486544</v>
      </c>
      <c r="X49" s="98">
        <v>11424</v>
      </c>
      <c r="Y49" s="159" t="s">
        <v>121</v>
      </c>
    </row>
    <row r="50" spans="1:25" s="160" customFormat="1" x14ac:dyDescent="0.3">
      <c r="A50" s="153">
        <v>42</v>
      </c>
      <c r="B50" s="67" t="s">
        <v>70</v>
      </c>
      <c r="C50" s="67" t="s">
        <v>71</v>
      </c>
      <c r="D50" s="67" t="s">
        <v>72</v>
      </c>
      <c r="E50" s="67" t="s">
        <v>91</v>
      </c>
      <c r="F50" s="140">
        <v>9</v>
      </c>
      <c r="G50" s="140"/>
      <c r="H50" s="140"/>
      <c r="I50" s="140">
        <v>1981</v>
      </c>
      <c r="J50" s="162"/>
      <c r="K50" s="140" t="s">
        <v>118</v>
      </c>
      <c r="L50" s="163">
        <v>9</v>
      </c>
      <c r="M50" s="163">
        <v>3</v>
      </c>
      <c r="N50" s="61">
        <v>6605.1</v>
      </c>
      <c r="O50" s="61">
        <v>5630.8</v>
      </c>
      <c r="P50" s="61">
        <v>4695.7</v>
      </c>
      <c r="Q50" s="98">
        <v>287</v>
      </c>
      <c r="R50" s="157">
        <v>6434000</v>
      </c>
      <c r="S50" s="157">
        <v>0</v>
      </c>
      <c r="T50" s="157">
        <v>0</v>
      </c>
      <c r="U50" s="157">
        <v>0</v>
      </c>
      <c r="V50" s="157">
        <v>6434000</v>
      </c>
      <c r="W50" s="157">
        <f t="shared" si="0"/>
        <v>1142.6440292675995</v>
      </c>
      <c r="X50" s="98">
        <v>11424</v>
      </c>
      <c r="Y50" s="159" t="s">
        <v>121</v>
      </c>
    </row>
    <row r="51" spans="1:25" s="160" customFormat="1" x14ac:dyDescent="0.3">
      <c r="A51" s="153">
        <v>43</v>
      </c>
      <c r="B51" s="67" t="s">
        <v>70</v>
      </c>
      <c r="C51" s="67" t="s">
        <v>71</v>
      </c>
      <c r="D51" s="67" t="s">
        <v>72</v>
      </c>
      <c r="E51" s="67" t="s">
        <v>105</v>
      </c>
      <c r="F51" s="140">
        <v>18</v>
      </c>
      <c r="G51" s="140"/>
      <c r="H51" s="140"/>
      <c r="I51" s="140">
        <v>1974</v>
      </c>
      <c r="J51" s="162"/>
      <c r="K51" s="140" t="s">
        <v>75</v>
      </c>
      <c r="L51" s="163">
        <v>5</v>
      </c>
      <c r="M51" s="163">
        <v>6</v>
      </c>
      <c r="N51" s="61">
        <v>4624.8</v>
      </c>
      <c r="O51" s="61">
        <v>4148.7</v>
      </c>
      <c r="P51" s="61">
        <v>4054.4</v>
      </c>
      <c r="Q51" s="98">
        <v>145</v>
      </c>
      <c r="R51" s="157">
        <v>3695525.13</v>
      </c>
      <c r="S51" s="157">
        <v>0</v>
      </c>
      <c r="T51" s="157">
        <v>0</v>
      </c>
      <c r="U51" s="157">
        <v>0</v>
      </c>
      <c r="V51" s="157">
        <v>3695525.13</v>
      </c>
      <c r="W51" s="157">
        <f t="shared" si="0"/>
        <v>890.7670185841348</v>
      </c>
      <c r="X51" s="98">
        <v>11424</v>
      </c>
      <c r="Y51" s="159" t="s">
        <v>121</v>
      </c>
    </row>
    <row r="52" spans="1:25" s="160" customFormat="1" x14ac:dyDescent="0.3">
      <c r="A52" s="153">
        <v>44</v>
      </c>
      <c r="B52" s="67" t="s">
        <v>70</v>
      </c>
      <c r="C52" s="67" t="s">
        <v>71</v>
      </c>
      <c r="D52" s="67" t="s">
        <v>74</v>
      </c>
      <c r="E52" s="67" t="s">
        <v>105</v>
      </c>
      <c r="F52" s="140" t="s">
        <v>114</v>
      </c>
      <c r="G52" s="140"/>
      <c r="H52" s="140"/>
      <c r="I52" s="140">
        <v>1978</v>
      </c>
      <c r="J52" s="162"/>
      <c r="K52" s="140" t="s">
        <v>75</v>
      </c>
      <c r="L52" s="163">
        <v>12</v>
      </c>
      <c r="M52" s="163">
        <v>1</v>
      </c>
      <c r="N52" s="61">
        <v>4536.8</v>
      </c>
      <c r="O52" s="61">
        <v>3914</v>
      </c>
      <c r="P52" s="61">
        <v>3565.2</v>
      </c>
      <c r="Q52" s="98">
        <v>173</v>
      </c>
      <c r="R52" s="157">
        <v>2188000</v>
      </c>
      <c r="S52" s="157">
        <v>0</v>
      </c>
      <c r="T52" s="157">
        <v>0</v>
      </c>
      <c r="U52" s="157">
        <v>0</v>
      </c>
      <c r="V52" s="157">
        <v>2188000</v>
      </c>
      <c r="W52" s="157">
        <f t="shared" si="0"/>
        <v>559.01890648952474</v>
      </c>
      <c r="X52" s="98">
        <v>11424</v>
      </c>
      <c r="Y52" s="159" t="s">
        <v>121</v>
      </c>
    </row>
    <row r="53" spans="1:25" s="160" customFormat="1" x14ac:dyDescent="0.3">
      <c r="A53" s="153">
        <v>45</v>
      </c>
      <c r="B53" s="67" t="s">
        <v>70</v>
      </c>
      <c r="C53" s="67" t="s">
        <v>71</v>
      </c>
      <c r="D53" s="67" t="s">
        <v>74</v>
      </c>
      <c r="E53" s="67" t="s">
        <v>84</v>
      </c>
      <c r="F53" s="140">
        <v>15</v>
      </c>
      <c r="G53" s="140"/>
      <c r="H53" s="140"/>
      <c r="I53" s="140">
        <v>1971</v>
      </c>
      <c r="J53" s="162"/>
      <c r="K53" s="140" t="s">
        <v>75</v>
      </c>
      <c r="L53" s="163">
        <v>9</v>
      </c>
      <c r="M53" s="163">
        <v>6</v>
      </c>
      <c r="N53" s="61">
        <v>12552.6</v>
      </c>
      <c r="O53" s="61">
        <v>11362.8</v>
      </c>
      <c r="P53" s="61">
        <v>10744.4</v>
      </c>
      <c r="Q53" s="98">
        <v>525</v>
      </c>
      <c r="R53" s="157">
        <v>8865000</v>
      </c>
      <c r="S53" s="157">
        <v>0</v>
      </c>
      <c r="T53" s="157">
        <v>0</v>
      </c>
      <c r="U53" s="157">
        <v>0</v>
      </c>
      <c r="V53" s="157">
        <v>8865000</v>
      </c>
      <c r="W53" s="157">
        <f t="shared" si="0"/>
        <v>780.17742105818991</v>
      </c>
      <c r="X53" s="98">
        <v>11424</v>
      </c>
      <c r="Y53" s="159" t="s">
        <v>121</v>
      </c>
    </row>
    <row r="54" spans="1:25" s="160" customFormat="1" x14ac:dyDescent="0.3">
      <c r="A54" s="153">
        <v>46</v>
      </c>
      <c r="B54" s="67" t="s">
        <v>70</v>
      </c>
      <c r="C54" s="67" t="s">
        <v>71</v>
      </c>
      <c r="D54" s="67" t="s">
        <v>74</v>
      </c>
      <c r="E54" s="67" t="s">
        <v>84</v>
      </c>
      <c r="F54" s="140">
        <v>19</v>
      </c>
      <c r="G54" s="140"/>
      <c r="H54" s="140"/>
      <c r="I54" s="140">
        <v>1972</v>
      </c>
      <c r="J54" s="162"/>
      <c r="K54" s="140" t="s">
        <v>75</v>
      </c>
      <c r="L54" s="163">
        <v>9</v>
      </c>
      <c r="M54" s="163">
        <v>6</v>
      </c>
      <c r="N54" s="61">
        <v>12271.6</v>
      </c>
      <c r="O54" s="61">
        <v>11146.5</v>
      </c>
      <c r="P54" s="61">
        <v>10406.5</v>
      </c>
      <c r="Q54" s="98">
        <v>526</v>
      </c>
      <c r="R54" s="157">
        <v>2265000</v>
      </c>
      <c r="S54" s="157">
        <v>0</v>
      </c>
      <c r="T54" s="157">
        <v>0</v>
      </c>
      <c r="U54" s="157">
        <v>0</v>
      </c>
      <c r="V54" s="157">
        <v>2265000</v>
      </c>
      <c r="W54" s="157">
        <f t="shared" si="0"/>
        <v>203.20279908491455</v>
      </c>
      <c r="X54" s="98">
        <v>11424</v>
      </c>
      <c r="Y54" s="159" t="s">
        <v>121</v>
      </c>
    </row>
    <row r="55" spans="1:25" s="160" customFormat="1" x14ac:dyDescent="0.3">
      <c r="A55" s="153">
        <v>47</v>
      </c>
      <c r="B55" s="67" t="s">
        <v>70</v>
      </c>
      <c r="C55" s="67" t="s">
        <v>71</v>
      </c>
      <c r="D55" s="67" t="s">
        <v>72</v>
      </c>
      <c r="E55" s="67" t="s">
        <v>84</v>
      </c>
      <c r="F55" s="140">
        <v>2</v>
      </c>
      <c r="G55" s="140"/>
      <c r="H55" s="140" t="s">
        <v>94</v>
      </c>
      <c r="I55" s="140">
        <v>1962</v>
      </c>
      <c r="J55" s="162"/>
      <c r="K55" s="140" t="s">
        <v>75</v>
      </c>
      <c r="L55" s="163">
        <v>4</v>
      </c>
      <c r="M55" s="163">
        <v>4</v>
      </c>
      <c r="N55" s="61">
        <v>2776.2</v>
      </c>
      <c r="O55" s="61">
        <v>2559.4</v>
      </c>
      <c r="P55" s="61">
        <v>2473.6</v>
      </c>
      <c r="Q55" s="98">
        <v>126</v>
      </c>
      <c r="R55" s="157">
        <v>8261540.9400000004</v>
      </c>
      <c r="S55" s="157">
        <v>0</v>
      </c>
      <c r="T55" s="157">
        <v>0</v>
      </c>
      <c r="U55" s="157">
        <v>0</v>
      </c>
      <c r="V55" s="157">
        <v>8261540.9400000004</v>
      </c>
      <c r="W55" s="157">
        <f t="shared" si="0"/>
        <v>3227.9209736657031</v>
      </c>
      <c r="X55" s="98">
        <v>11424</v>
      </c>
      <c r="Y55" s="159" t="s">
        <v>121</v>
      </c>
    </row>
    <row r="56" spans="1:25" s="160" customFormat="1" x14ac:dyDescent="0.3">
      <c r="A56" s="153">
        <v>48</v>
      </c>
      <c r="B56" s="67" t="s">
        <v>70</v>
      </c>
      <c r="C56" s="67" t="s">
        <v>71</v>
      </c>
      <c r="D56" s="67" t="s">
        <v>74</v>
      </c>
      <c r="E56" s="67" t="s">
        <v>84</v>
      </c>
      <c r="F56" s="140" t="s">
        <v>112</v>
      </c>
      <c r="G56" s="140"/>
      <c r="H56" s="140"/>
      <c r="I56" s="140">
        <v>1986</v>
      </c>
      <c r="J56" s="162"/>
      <c r="K56" s="140" t="s">
        <v>75</v>
      </c>
      <c r="L56" s="163">
        <v>9</v>
      </c>
      <c r="M56" s="163">
        <v>2</v>
      </c>
      <c r="N56" s="61">
        <v>9713</v>
      </c>
      <c r="O56" s="61">
        <v>6608.2</v>
      </c>
      <c r="P56" s="61">
        <v>5603.9</v>
      </c>
      <c r="Q56" s="98">
        <v>510</v>
      </c>
      <c r="R56" s="157">
        <v>4311000</v>
      </c>
      <c r="S56" s="157">
        <v>0</v>
      </c>
      <c r="T56" s="157">
        <v>0</v>
      </c>
      <c r="U56" s="157">
        <v>0</v>
      </c>
      <c r="V56" s="157">
        <v>4311000</v>
      </c>
      <c r="W56" s="157">
        <f t="shared" si="0"/>
        <v>652.37129626827277</v>
      </c>
      <c r="X56" s="98">
        <v>11424</v>
      </c>
      <c r="Y56" s="159" t="s">
        <v>121</v>
      </c>
    </row>
    <row r="57" spans="1:25" s="160" customFormat="1" x14ac:dyDescent="0.3">
      <c r="A57" s="153">
        <v>49</v>
      </c>
      <c r="B57" s="67" t="s">
        <v>70</v>
      </c>
      <c r="C57" s="67" t="s">
        <v>71</v>
      </c>
      <c r="D57" s="67" t="s">
        <v>74</v>
      </c>
      <c r="E57" s="67" t="s">
        <v>84</v>
      </c>
      <c r="F57" s="140" t="s">
        <v>113</v>
      </c>
      <c r="G57" s="140"/>
      <c r="H57" s="140"/>
      <c r="I57" s="140">
        <v>1989</v>
      </c>
      <c r="J57" s="162"/>
      <c r="K57" s="140" t="s">
        <v>82</v>
      </c>
      <c r="L57" s="163">
        <v>9</v>
      </c>
      <c r="M57" s="163">
        <v>1</v>
      </c>
      <c r="N57" s="61">
        <v>7899.2</v>
      </c>
      <c r="O57" s="61">
        <v>5542.3</v>
      </c>
      <c r="P57" s="61">
        <v>4854.8</v>
      </c>
      <c r="Q57" s="98">
        <v>334</v>
      </c>
      <c r="R57" s="157">
        <v>2188000</v>
      </c>
      <c r="S57" s="157">
        <v>0</v>
      </c>
      <c r="T57" s="157">
        <v>0</v>
      </c>
      <c r="U57" s="157">
        <v>0</v>
      </c>
      <c r="V57" s="157">
        <v>2188000</v>
      </c>
      <c r="W57" s="157">
        <f t="shared" si="0"/>
        <v>394.7819497320607</v>
      </c>
      <c r="X57" s="98">
        <v>11424</v>
      </c>
      <c r="Y57" s="159" t="s">
        <v>121</v>
      </c>
    </row>
    <row r="58" spans="1:25" s="160" customFormat="1" x14ac:dyDescent="0.3">
      <c r="A58" s="153">
        <v>50</v>
      </c>
      <c r="B58" s="67" t="s">
        <v>70</v>
      </c>
      <c r="C58" s="67" t="s">
        <v>71</v>
      </c>
      <c r="D58" s="67" t="s">
        <v>72</v>
      </c>
      <c r="E58" s="67" t="s">
        <v>88</v>
      </c>
      <c r="F58" s="165">
        <v>19</v>
      </c>
      <c r="G58" s="140"/>
      <c r="H58" s="140"/>
      <c r="I58" s="140">
        <v>1963</v>
      </c>
      <c r="J58" s="162"/>
      <c r="K58" s="140" t="s">
        <v>75</v>
      </c>
      <c r="L58" s="163">
        <v>4</v>
      </c>
      <c r="M58" s="163">
        <v>2</v>
      </c>
      <c r="N58" s="61">
        <v>1441.2</v>
      </c>
      <c r="O58" s="61">
        <v>934.69999999999993</v>
      </c>
      <c r="P58" s="61">
        <v>801.39999999999986</v>
      </c>
      <c r="Q58" s="98">
        <v>86</v>
      </c>
      <c r="R58" s="61">
        <v>5146650.2300000004</v>
      </c>
      <c r="S58" s="61">
        <v>0</v>
      </c>
      <c r="T58" s="61">
        <v>0</v>
      </c>
      <c r="U58" s="61">
        <v>0</v>
      </c>
      <c r="V58" s="61">
        <v>5146650.2300000004</v>
      </c>
      <c r="W58" s="157">
        <f t="shared" si="0"/>
        <v>5506.2054455975185</v>
      </c>
      <c r="X58" s="98">
        <v>11424</v>
      </c>
      <c r="Y58" s="159" t="s">
        <v>121</v>
      </c>
    </row>
    <row r="59" spans="1:25" s="160" customFormat="1" x14ac:dyDescent="0.3">
      <c r="A59" s="153">
        <v>51</v>
      </c>
      <c r="B59" s="67" t="s">
        <v>70</v>
      </c>
      <c r="C59" s="67" t="s">
        <v>71</v>
      </c>
      <c r="D59" s="67" t="s">
        <v>72</v>
      </c>
      <c r="E59" s="67" t="s">
        <v>108</v>
      </c>
      <c r="F59" s="140" t="s">
        <v>109</v>
      </c>
      <c r="G59" s="140"/>
      <c r="H59" s="140"/>
      <c r="I59" s="166">
        <v>1950</v>
      </c>
      <c r="J59" s="162"/>
      <c r="K59" s="166" t="s">
        <v>75</v>
      </c>
      <c r="L59" s="64">
        <v>3</v>
      </c>
      <c r="M59" s="64">
        <v>2</v>
      </c>
      <c r="N59" s="61">
        <v>1282</v>
      </c>
      <c r="O59" s="61">
        <v>1171.8</v>
      </c>
      <c r="P59" s="61">
        <v>1171.8</v>
      </c>
      <c r="Q59" s="98">
        <v>34</v>
      </c>
      <c r="R59" s="61">
        <v>3167487.65</v>
      </c>
      <c r="S59" s="61">
        <v>0</v>
      </c>
      <c r="T59" s="61">
        <v>0</v>
      </c>
      <c r="U59" s="61">
        <v>0</v>
      </c>
      <c r="V59" s="61">
        <v>3167487.65</v>
      </c>
      <c r="W59" s="157">
        <f t="shared" si="0"/>
        <v>2703.0957927974059</v>
      </c>
      <c r="X59" s="98">
        <v>11424</v>
      </c>
      <c r="Y59" s="159" t="s">
        <v>121</v>
      </c>
    </row>
    <row r="60" spans="1:25" s="160" customFormat="1" x14ac:dyDescent="0.3">
      <c r="A60" s="153">
        <v>52</v>
      </c>
      <c r="B60" s="67" t="s">
        <v>70</v>
      </c>
      <c r="C60" s="67" t="s">
        <v>71</v>
      </c>
      <c r="D60" s="67" t="s">
        <v>72</v>
      </c>
      <c r="E60" s="67" t="s">
        <v>83</v>
      </c>
      <c r="F60" s="140">
        <v>1</v>
      </c>
      <c r="G60" s="140"/>
      <c r="H60" s="140"/>
      <c r="I60" s="140">
        <v>1987</v>
      </c>
      <c r="J60" s="162"/>
      <c r="K60" s="140" t="s">
        <v>82</v>
      </c>
      <c r="L60" s="163">
        <v>9</v>
      </c>
      <c r="M60" s="163">
        <v>6</v>
      </c>
      <c r="N60" s="61">
        <v>11145.4</v>
      </c>
      <c r="O60" s="61">
        <v>6049.7</v>
      </c>
      <c r="P60" s="61">
        <v>6046.7</v>
      </c>
      <c r="Q60" s="98">
        <v>553</v>
      </c>
      <c r="R60" s="157">
        <v>13265000</v>
      </c>
      <c r="S60" s="157">
        <v>0</v>
      </c>
      <c r="T60" s="157">
        <v>0</v>
      </c>
      <c r="U60" s="157">
        <v>0</v>
      </c>
      <c r="V60" s="157">
        <v>13265000</v>
      </c>
      <c r="W60" s="157">
        <f t="shared" si="0"/>
        <v>2192.6707109443446</v>
      </c>
      <c r="X60" s="98">
        <v>11424</v>
      </c>
      <c r="Y60" s="159" t="s">
        <v>121</v>
      </c>
    </row>
    <row r="61" spans="1:25" s="160" customFormat="1" x14ac:dyDescent="0.3">
      <c r="A61" s="153">
        <v>53</v>
      </c>
      <c r="B61" s="154" t="s">
        <v>70</v>
      </c>
      <c r="C61" s="154" t="s">
        <v>71</v>
      </c>
      <c r="D61" s="154" t="s">
        <v>74</v>
      </c>
      <c r="E61" s="154" t="s">
        <v>83</v>
      </c>
      <c r="F61" s="167" t="s">
        <v>111</v>
      </c>
      <c r="G61" s="167"/>
      <c r="H61" s="167"/>
      <c r="I61" s="167">
        <v>1973</v>
      </c>
      <c r="J61" s="162"/>
      <c r="K61" s="167" t="s">
        <v>75</v>
      </c>
      <c r="L61" s="168">
        <v>9</v>
      </c>
      <c r="M61" s="168">
        <v>1</v>
      </c>
      <c r="N61" s="157">
        <v>2517.9</v>
      </c>
      <c r="O61" s="157">
        <v>2270.1</v>
      </c>
      <c r="P61" s="157">
        <v>2167.9</v>
      </c>
      <c r="Q61" s="169">
        <v>96</v>
      </c>
      <c r="R61" s="157">
        <v>2188000</v>
      </c>
      <c r="S61" s="157">
        <v>0</v>
      </c>
      <c r="T61" s="157">
        <v>0</v>
      </c>
      <c r="U61" s="157">
        <v>0</v>
      </c>
      <c r="V61" s="157">
        <v>2188000</v>
      </c>
      <c r="W61" s="157">
        <f t="shared" si="0"/>
        <v>963.83419232632923</v>
      </c>
      <c r="X61" s="158">
        <v>11424</v>
      </c>
      <c r="Y61" s="159" t="s">
        <v>121</v>
      </c>
    </row>
    <row r="62" spans="1:25" s="160" customFormat="1" x14ac:dyDescent="0.3">
      <c r="A62" s="153">
        <v>54</v>
      </c>
      <c r="B62" s="154" t="s">
        <v>70</v>
      </c>
      <c r="C62" s="154" t="s">
        <v>71</v>
      </c>
      <c r="D62" s="154" t="s">
        <v>74</v>
      </c>
      <c r="E62" s="154" t="s">
        <v>83</v>
      </c>
      <c r="F62" s="167">
        <v>24</v>
      </c>
      <c r="G62" s="167"/>
      <c r="H62" s="167"/>
      <c r="I62" s="167">
        <v>1980</v>
      </c>
      <c r="J62" s="162"/>
      <c r="K62" s="167" t="s">
        <v>75</v>
      </c>
      <c r="L62" s="168">
        <v>9</v>
      </c>
      <c r="M62" s="168">
        <v>8</v>
      </c>
      <c r="N62" s="157">
        <v>18578.5</v>
      </c>
      <c r="O62" s="157">
        <v>16046.5</v>
      </c>
      <c r="P62" s="157">
        <v>15445.2</v>
      </c>
      <c r="Q62" s="169">
        <v>734</v>
      </c>
      <c r="R62" s="157">
        <v>17665000</v>
      </c>
      <c r="S62" s="157">
        <v>0</v>
      </c>
      <c r="T62" s="157">
        <v>0</v>
      </c>
      <c r="U62" s="157">
        <v>0</v>
      </c>
      <c r="V62" s="157">
        <v>17665000</v>
      </c>
      <c r="W62" s="157">
        <f t="shared" si="0"/>
        <v>1100.8631165674758</v>
      </c>
      <c r="X62" s="158">
        <v>11424</v>
      </c>
      <c r="Y62" s="159" t="s">
        <v>121</v>
      </c>
    </row>
    <row r="63" spans="1:25" s="160" customFormat="1" x14ac:dyDescent="0.3">
      <c r="A63" s="153">
        <v>55</v>
      </c>
      <c r="B63" s="154" t="s">
        <v>70</v>
      </c>
      <c r="C63" s="154" t="s">
        <v>71</v>
      </c>
      <c r="D63" s="154" t="s">
        <v>72</v>
      </c>
      <c r="E63" s="154" t="s">
        <v>83</v>
      </c>
      <c r="F63" s="167">
        <v>34</v>
      </c>
      <c r="G63" s="167"/>
      <c r="H63" s="167"/>
      <c r="I63" s="167">
        <v>1979</v>
      </c>
      <c r="J63" s="162"/>
      <c r="K63" s="167" t="s">
        <v>75</v>
      </c>
      <c r="L63" s="168">
        <v>9</v>
      </c>
      <c r="M63" s="168">
        <v>5</v>
      </c>
      <c r="N63" s="157">
        <v>11687.7</v>
      </c>
      <c r="O63" s="157">
        <v>9988</v>
      </c>
      <c r="P63" s="157">
        <v>9128.1</v>
      </c>
      <c r="Q63" s="169">
        <v>418</v>
      </c>
      <c r="R63" s="157">
        <v>10680000</v>
      </c>
      <c r="S63" s="157">
        <v>0</v>
      </c>
      <c r="T63" s="157">
        <v>0</v>
      </c>
      <c r="U63" s="157">
        <v>0</v>
      </c>
      <c r="V63" s="157">
        <v>10680000</v>
      </c>
      <c r="W63" s="157">
        <f t="shared" si="0"/>
        <v>1069.2831397677212</v>
      </c>
      <c r="X63" s="158">
        <v>11424</v>
      </c>
      <c r="Y63" s="159" t="s">
        <v>121</v>
      </c>
    </row>
    <row r="64" spans="1:25" s="160" customFormat="1" x14ac:dyDescent="0.3">
      <c r="A64" s="153">
        <v>56</v>
      </c>
      <c r="B64" s="154" t="s">
        <v>70</v>
      </c>
      <c r="C64" s="154" t="s">
        <v>71</v>
      </c>
      <c r="D64" s="154" t="s">
        <v>72</v>
      </c>
      <c r="E64" s="154" t="s">
        <v>83</v>
      </c>
      <c r="F64" s="167">
        <v>8</v>
      </c>
      <c r="G64" s="167"/>
      <c r="H64" s="167"/>
      <c r="I64" s="167">
        <v>1988</v>
      </c>
      <c r="J64" s="162"/>
      <c r="K64" s="167" t="s">
        <v>117</v>
      </c>
      <c r="L64" s="168">
        <v>9</v>
      </c>
      <c r="M64" s="168">
        <v>3</v>
      </c>
      <c r="N64" s="157">
        <v>7360.9</v>
      </c>
      <c r="O64" s="157">
        <v>5668</v>
      </c>
      <c r="P64" s="157">
        <v>5668</v>
      </c>
      <c r="Q64" s="169">
        <v>310</v>
      </c>
      <c r="R64" s="157">
        <v>6434000</v>
      </c>
      <c r="S64" s="157">
        <v>0</v>
      </c>
      <c r="T64" s="157">
        <v>0</v>
      </c>
      <c r="U64" s="157">
        <v>0</v>
      </c>
      <c r="V64" s="157">
        <v>6434000</v>
      </c>
      <c r="W64" s="157">
        <f t="shared" si="0"/>
        <v>1135.1446718419195</v>
      </c>
      <c r="X64" s="158">
        <v>11424</v>
      </c>
      <c r="Y64" s="159" t="s">
        <v>121</v>
      </c>
    </row>
    <row r="65" spans="1:25" s="160" customFormat="1" x14ac:dyDescent="0.3">
      <c r="A65" s="68" t="s">
        <v>73</v>
      </c>
      <c r="B65" s="170"/>
      <c r="C65" s="170"/>
      <c r="D65" s="170"/>
      <c r="E65" s="170"/>
      <c r="F65" s="35"/>
      <c r="G65" s="35"/>
      <c r="H65" s="35"/>
      <c r="I65" s="35" t="s">
        <v>0</v>
      </c>
      <c r="J65" s="35" t="s">
        <v>0</v>
      </c>
      <c r="K65" s="35" t="s">
        <v>0</v>
      </c>
      <c r="L65" s="171" t="s">
        <v>0</v>
      </c>
      <c r="M65" s="171" t="s">
        <v>0</v>
      </c>
      <c r="N65" s="172">
        <f>SUM(N9:N64)</f>
        <v>460187.43000000005</v>
      </c>
      <c r="O65" s="172">
        <f t="shared" ref="O65:V65" si="1">SUM(O9:O64)</f>
        <v>356983.6</v>
      </c>
      <c r="P65" s="172">
        <f t="shared" si="1"/>
        <v>337883.32000000007</v>
      </c>
      <c r="Q65" s="173">
        <f t="shared" si="1"/>
        <v>16485</v>
      </c>
      <c r="R65" s="172">
        <f t="shared" si="1"/>
        <v>392162038.21999997</v>
      </c>
      <c r="S65" s="172">
        <f t="shared" si="1"/>
        <v>0</v>
      </c>
      <c r="T65" s="172">
        <f t="shared" si="1"/>
        <v>0</v>
      </c>
      <c r="U65" s="172">
        <f t="shared" si="1"/>
        <v>0</v>
      </c>
      <c r="V65" s="172">
        <f t="shared" si="1"/>
        <v>392162038.21999997</v>
      </c>
      <c r="W65" s="174">
        <f t="shared" si="0"/>
        <v>1098.5435695645401</v>
      </c>
      <c r="X65" s="173">
        <v>11424</v>
      </c>
      <c r="Y65" s="175" t="s">
        <v>0</v>
      </c>
    </row>
    <row r="66" spans="1:25" s="62" customFormat="1" ht="20.3" customHeight="1" x14ac:dyDescent="0.25">
      <c r="A66" s="203" t="s">
        <v>116</v>
      </c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5"/>
    </row>
    <row r="67" spans="1:25" s="43" customFormat="1" ht="14.4" x14ac:dyDescent="0.25">
      <c r="A67" s="47">
        <v>1</v>
      </c>
      <c r="B67" s="48" t="s">
        <v>70</v>
      </c>
      <c r="C67" s="48" t="s">
        <v>71</v>
      </c>
      <c r="D67" s="48" t="s">
        <v>72</v>
      </c>
      <c r="E67" s="48" t="s">
        <v>77</v>
      </c>
      <c r="F67" s="49">
        <v>1</v>
      </c>
      <c r="G67" s="48"/>
      <c r="H67" s="48"/>
      <c r="I67" s="49">
        <v>1965</v>
      </c>
      <c r="J67" s="49"/>
      <c r="K67" s="73" t="s">
        <v>75</v>
      </c>
      <c r="L67" s="74">
        <v>5</v>
      </c>
      <c r="M67" s="74">
        <v>4</v>
      </c>
      <c r="N67" s="26">
        <v>3785.9</v>
      </c>
      <c r="O67" s="26">
        <v>3486.29</v>
      </c>
      <c r="P67" s="26">
        <v>3259</v>
      </c>
      <c r="Q67" s="75">
        <v>174</v>
      </c>
      <c r="R67" s="76">
        <f>S67+T67+U67+V67</f>
        <v>4065425</v>
      </c>
      <c r="S67" s="76">
        <v>0</v>
      </c>
      <c r="T67" s="76">
        <v>0</v>
      </c>
      <c r="U67" s="76">
        <v>0</v>
      </c>
      <c r="V67" s="76">
        <f>4010425+55000</f>
        <v>4065425</v>
      </c>
      <c r="W67" s="76">
        <f>R67/O67</f>
        <v>1166.1178502075272</v>
      </c>
      <c r="X67" s="76">
        <v>11424</v>
      </c>
      <c r="Y67" s="66" t="s">
        <v>78</v>
      </c>
    </row>
    <row r="68" spans="1:25" s="52" customFormat="1" ht="14.4" x14ac:dyDescent="0.25">
      <c r="A68" s="47">
        <f>A67+1</f>
        <v>2</v>
      </c>
      <c r="B68" s="48" t="s">
        <v>70</v>
      </c>
      <c r="C68" s="48" t="s">
        <v>71</v>
      </c>
      <c r="D68" s="48" t="s">
        <v>72</v>
      </c>
      <c r="E68" s="48" t="s">
        <v>77</v>
      </c>
      <c r="F68" s="49">
        <v>5</v>
      </c>
      <c r="G68" s="48"/>
      <c r="H68" s="48"/>
      <c r="I68" s="49">
        <v>1965</v>
      </c>
      <c r="J68" s="49"/>
      <c r="K68" s="73" t="s">
        <v>75</v>
      </c>
      <c r="L68" s="74">
        <v>5</v>
      </c>
      <c r="M68" s="74">
        <v>4</v>
      </c>
      <c r="N68" s="26">
        <v>3804.4</v>
      </c>
      <c r="O68" s="26">
        <v>3450</v>
      </c>
      <c r="P68" s="26">
        <v>2833.3</v>
      </c>
      <c r="Q68" s="75">
        <v>175</v>
      </c>
      <c r="R68" s="76">
        <f t="shared" ref="R68:R113" si="2">S68+T68+U68+V68</f>
        <v>4077461</v>
      </c>
      <c r="S68" s="76">
        <v>0</v>
      </c>
      <c r="T68" s="76">
        <v>0</v>
      </c>
      <c r="U68" s="76">
        <v>0</v>
      </c>
      <c r="V68" s="76">
        <f>4022461+55000</f>
        <v>4077461</v>
      </c>
      <c r="W68" s="76">
        <f t="shared" ref="W68:W114" si="3">R68/O68</f>
        <v>1181.8727536231884</v>
      </c>
      <c r="X68" s="76">
        <v>11424</v>
      </c>
      <c r="Y68" s="66" t="s">
        <v>78</v>
      </c>
    </row>
    <row r="69" spans="1:25" s="52" customFormat="1" ht="14.4" x14ac:dyDescent="0.25">
      <c r="A69" s="47">
        <v>3</v>
      </c>
      <c r="B69" s="48" t="s">
        <v>70</v>
      </c>
      <c r="C69" s="48" t="s">
        <v>71</v>
      </c>
      <c r="D69" s="60" t="s">
        <v>74</v>
      </c>
      <c r="E69" s="48" t="s">
        <v>77</v>
      </c>
      <c r="F69" s="49">
        <v>7</v>
      </c>
      <c r="G69" s="49"/>
      <c r="H69" s="49"/>
      <c r="I69" s="49">
        <v>1966</v>
      </c>
      <c r="J69" s="49"/>
      <c r="K69" s="73" t="s">
        <v>75</v>
      </c>
      <c r="L69" s="64">
        <v>5</v>
      </c>
      <c r="M69" s="64">
        <v>4</v>
      </c>
      <c r="N69" s="26">
        <v>3191.4</v>
      </c>
      <c r="O69" s="26">
        <v>3489.6</v>
      </c>
      <c r="P69" s="26">
        <v>3220.7</v>
      </c>
      <c r="Q69" s="65">
        <v>172</v>
      </c>
      <c r="R69" s="76">
        <f t="shared" si="2"/>
        <v>4077461</v>
      </c>
      <c r="S69" s="76">
        <v>0</v>
      </c>
      <c r="T69" s="76">
        <v>0</v>
      </c>
      <c r="U69" s="76">
        <v>0</v>
      </c>
      <c r="V69" s="26">
        <f>4022461+55000</f>
        <v>4077461</v>
      </c>
      <c r="W69" s="76">
        <f t="shared" si="3"/>
        <v>1168.4608551123338</v>
      </c>
      <c r="X69" s="26">
        <v>11424</v>
      </c>
      <c r="Y69" s="66" t="s">
        <v>78</v>
      </c>
    </row>
    <row r="70" spans="1:25" s="52" customFormat="1" ht="14.4" x14ac:dyDescent="0.25">
      <c r="A70" s="47">
        <v>4</v>
      </c>
      <c r="B70" s="48" t="s">
        <v>70</v>
      </c>
      <c r="C70" s="48" t="s">
        <v>71</v>
      </c>
      <c r="D70" s="60" t="s">
        <v>72</v>
      </c>
      <c r="E70" s="48" t="s">
        <v>79</v>
      </c>
      <c r="F70" s="49">
        <v>10</v>
      </c>
      <c r="G70" s="49"/>
      <c r="H70" s="49"/>
      <c r="I70" s="49">
        <v>1963</v>
      </c>
      <c r="J70" s="49"/>
      <c r="K70" s="73" t="s">
        <v>75</v>
      </c>
      <c r="L70" s="64">
        <v>5</v>
      </c>
      <c r="M70" s="64">
        <v>4</v>
      </c>
      <c r="N70" s="26">
        <v>3771.4</v>
      </c>
      <c r="O70" s="26">
        <v>3481</v>
      </c>
      <c r="P70" s="26">
        <v>3215.9</v>
      </c>
      <c r="Q70" s="65">
        <v>156</v>
      </c>
      <c r="R70" s="76">
        <f t="shared" si="2"/>
        <v>1812013</v>
      </c>
      <c r="S70" s="76">
        <v>0</v>
      </c>
      <c r="T70" s="76">
        <v>0</v>
      </c>
      <c r="U70" s="76">
        <v>0</v>
      </c>
      <c r="V70" s="26">
        <f>1757013+55000</f>
        <v>1812013</v>
      </c>
      <c r="W70" s="76">
        <f t="shared" si="3"/>
        <v>520.54380925021542</v>
      </c>
      <c r="X70" s="26">
        <v>11424</v>
      </c>
      <c r="Y70" s="66" t="s">
        <v>78</v>
      </c>
    </row>
    <row r="71" spans="1:25" s="52" customFormat="1" ht="14.4" x14ac:dyDescent="0.25">
      <c r="A71" s="47">
        <v>5</v>
      </c>
      <c r="B71" s="48" t="s">
        <v>70</v>
      </c>
      <c r="C71" s="48" t="s">
        <v>71</v>
      </c>
      <c r="D71" s="60" t="s">
        <v>76</v>
      </c>
      <c r="E71" s="48" t="s">
        <v>80</v>
      </c>
      <c r="F71" s="49">
        <v>100</v>
      </c>
      <c r="G71" s="49"/>
      <c r="H71" s="49"/>
      <c r="I71" s="49">
        <v>1968</v>
      </c>
      <c r="J71" s="49"/>
      <c r="K71" s="73" t="s">
        <v>75</v>
      </c>
      <c r="L71" s="64">
        <v>5</v>
      </c>
      <c r="M71" s="64">
        <v>4</v>
      </c>
      <c r="N71" s="26">
        <v>3155.3</v>
      </c>
      <c r="O71" s="26">
        <v>2834.9</v>
      </c>
      <c r="P71" s="26">
        <v>2834.9</v>
      </c>
      <c r="Q71" s="65">
        <v>127</v>
      </c>
      <c r="R71" s="76">
        <f t="shared" si="2"/>
        <v>1571658</v>
      </c>
      <c r="S71" s="76">
        <v>0</v>
      </c>
      <c r="T71" s="76">
        <v>0</v>
      </c>
      <c r="U71" s="76">
        <v>0</v>
      </c>
      <c r="V71" s="26">
        <f>1516658+55000</f>
        <v>1571658</v>
      </c>
      <c r="W71" s="76">
        <f t="shared" si="3"/>
        <v>554.39627500088181</v>
      </c>
      <c r="X71" s="26">
        <v>11424</v>
      </c>
      <c r="Y71" s="66" t="s">
        <v>78</v>
      </c>
    </row>
    <row r="72" spans="1:25" s="59" customFormat="1" ht="14.4" x14ac:dyDescent="0.25">
      <c r="A72" s="47">
        <v>6</v>
      </c>
      <c r="B72" s="55" t="s">
        <v>70</v>
      </c>
      <c r="C72" s="55" t="s">
        <v>71</v>
      </c>
      <c r="D72" s="55" t="s">
        <v>72</v>
      </c>
      <c r="E72" s="55" t="s">
        <v>81</v>
      </c>
      <c r="F72" s="57">
        <v>51</v>
      </c>
      <c r="G72" s="57"/>
      <c r="H72" s="57"/>
      <c r="I72" s="57">
        <v>1985</v>
      </c>
      <c r="J72" s="57"/>
      <c r="K72" s="77" t="s">
        <v>82</v>
      </c>
      <c r="L72" s="78">
        <v>9</v>
      </c>
      <c r="M72" s="78">
        <v>3</v>
      </c>
      <c r="N72" s="58">
        <v>7204.8</v>
      </c>
      <c r="O72" s="58">
        <v>6254.4</v>
      </c>
      <c r="P72" s="58">
        <v>5939.3</v>
      </c>
      <c r="Q72" s="79">
        <v>311</v>
      </c>
      <c r="R72" s="80">
        <f t="shared" si="2"/>
        <v>1241184</v>
      </c>
      <c r="S72" s="80">
        <v>0</v>
      </c>
      <c r="T72" s="80">
        <v>0</v>
      </c>
      <c r="U72" s="80">
        <v>0</v>
      </c>
      <c r="V72" s="58">
        <f>1186184+55000</f>
        <v>1241184</v>
      </c>
      <c r="W72" s="80">
        <f t="shared" si="3"/>
        <v>198.44973138910208</v>
      </c>
      <c r="X72" s="58">
        <v>11424</v>
      </c>
      <c r="Y72" s="81" t="s">
        <v>78</v>
      </c>
    </row>
    <row r="73" spans="1:25" s="52" customFormat="1" ht="14.4" customHeight="1" x14ac:dyDescent="0.25">
      <c r="A73" s="47">
        <v>7</v>
      </c>
      <c r="B73" s="48" t="s">
        <v>70</v>
      </c>
      <c r="C73" s="48" t="s">
        <v>71</v>
      </c>
      <c r="D73" s="48" t="s">
        <v>72</v>
      </c>
      <c r="E73" s="48" t="s">
        <v>83</v>
      </c>
      <c r="F73" s="49">
        <v>24</v>
      </c>
      <c r="G73" s="49"/>
      <c r="H73" s="49"/>
      <c r="I73" s="49">
        <v>1980</v>
      </c>
      <c r="J73" s="49"/>
      <c r="K73" s="73" t="s">
        <v>75</v>
      </c>
      <c r="L73" s="64">
        <v>9</v>
      </c>
      <c r="M73" s="64">
        <v>8</v>
      </c>
      <c r="N73" s="26">
        <v>18578.5</v>
      </c>
      <c r="O73" s="26">
        <v>16046.5</v>
      </c>
      <c r="P73" s="26">
        <v>15445.2</v>
      </c>
      <c r="Q73" s="65">
        <v>734</v>
      </c>
      <c r="R73" s="76">
        <f t="shared" si="2"/>
        <v>3755836</v>
      </c>
      <c r="S73" s="76">
        <v>0</v>
      </c>
      <c r="T73" s="76">
        <v>0</v>
      </c>
      <c r="U73" s="76">
        <v>0</v>
      </c>
      <c r="V73" s="26">
        <f>3700836+55000</f>
        <v>3755836</v>
      </c>
      <c r="W73" s="76">
        <f t="shared" si="3"/>
        <v>234.05951453588011</v>
      </c>
      <c r="X73" s="26">
        <v>11424</v>
      </c>
      <c r="Y73" s="66" t="s">
        <v>78</v>
      </c>
    </row>
    <row r="74" spans="1:25" s="52" customFormat="1" ht="14.4" x14ac:dyDescent="0.25">
      <c r="A74" s="47">
        <v>8</v>
      </c>
      <c r="B74" s="48" t="s">
        <v>70</v>
      </c>
      <c r="C74" s="48" t="s">
        <v>71</v>
      </c>
      <c r="D74" s="60" t="s">
        <v>72</v>
      </c>
      <c r="E74" s="48" t="s">
        <v>84</v>
      </c>
      <c r="F74" s="49">
        <v>17</v>
      </c>
      <c r="G74" s="49"/>
      <c r="H74" s="49"/>
      <c r="I74" s="49">
        <v>1971</v>
      </c>
      <c r="J74" s="49"/>
      <c r="K74" s="73" t="s">
        <v>75</v>
      </c>
      <c r="L74" s="64">
        <v>9</v>
      </c>
      <c r="M74" s="64">
        <v>6</v>
      </c>
      <c r="N74" s="26">
        <v>11219.5</v>
      </c>
      <c r="O74" s="26">
        <v>10895.4</v>
      </c>
      <c r="P74" s="26">
        <v>10430.200000000001</v>
      </c>
      <c r="Q74" s="65">
        <v>512</v>
      </c>
      <c r="R74" s="76">
        <f t="shared" si="2"/>
        <v>2418899</v>
      </c>
      <c r="S74" s="76">
        <v>0</v>
      </c>
      <c r="T74" s="76">
        <v>0</v>
      </c>
      <c r="U74" s="76">
        <v>0</v>
      </c>
      <c r="V74" s="26">
        <f>2363899+55000</f>
        <v>2418899</v>
      </c>
      <c r="W74" s="76">
        <f t="shared" si="3"/>
        <v>222.01103217871764</v>
      </c>
      <c r="X74" s="26">
        <v>11424</v>
      </c>
      <c r="Y74" s="66" t="s">
        <v>78</v>
      </c>
    </row>
    <row r="75" spans="1:25" s="59" customFormat="1" ht="14.4" x14ac:dyDescent="0.25">
      <c r="A75" s="47">
        <v>9</v>
      </c>
      <c r="B75" s="55" t="s">
        <v>70</v>
      </c>
      <c r="C75" s="55" t="s">
        <v>71</v>
      </c>
      <c r="D75" s="56" t="s">
        <v>76</v>
      </c>
      <c r="E75" s="55" t="s">
        <v>80</v>
      </c>
      <c r="F75" s="57">
        <v>99</v>
      </c>
      <c r="G75" s="57"/>
      <c r="H75" s="57"/>
      <c r="I75" s="57">
        <v>1973</v>
      </c>
      <c r="J75" s="57"/>
      <c r="K75" s="77" t="s">
        <v>75</v>
      </c>
      <c r="L75" s="78">
        <v>9</v>
      </c>
      <c r="M75" s="78">
        <v>6</v>
      </c>
      <c r="N75" s="58">
        <v>10133.799999999999</v>
      </c>
      <c r="O75" s="58">
        <v>9877.6</v>
      </c>
      <c r="P75" s="58">
        <v>9425.6</v>
      </c>
      <c r="Q75" s="79">
        <v>476</v>
      </c>
      <c r="R75" s="76">
        <f t="shared" si="2"/>
        <v>2402948</v>
      </c>
      <c r="S75" s="80">
        <v>0</v>
      </c>
      <c r="T75" s="80">
        <v>0</v>
      </c>
      <c r="U75" s="80">
        <v>0</v>
      </c>
      <c r="V75" s="58">
        <f>2347948+55000</f>
        <v>2402948</v>
      </c>
      <c r="W75" s="80">
        <f t="shared" si="3"/>
        <v>243.27245484733132</v>
      </c>
      <c r="X75" s="58">
        <v>11424</v>
      </c>
      <c r="Y75" s="81" t="s">
        <v>78</v>
      </c>
    </row>
    <row r="76" spans="1:25" s="59" customFormat="1" ht="14.4" x14ac:dyDescent="0.25">
      <c r="A76" s="47">
        <v>10</v>
      </c>
      <c r="B76" s="55" t="s">
        <v>70</v>
      </c>
      <c r="C76" s="55" t="s">
        <v>71</v>
      </c>
      <c r="D76" s="56" t="s">
        <v>76</v>
      </c>
      <c r="E76" s="55" t="s">
        <v>80</v>
      </c>
      <c r="F76" s="57">
        <v>88</v>
      </c>
      <c r="G76" s="57"/>
      <c r="H76" s="57"/>
      <c r="I76" s="57">
        <v>1963</v>
      </c>
      <c r="J76" s="57"/>
      <c r="K76" s="77" t="s">
        <v>75</v>
      </c>
      <c r="L76" s="78">
        <v>5</v>
      </c>
      <c r="M76" s="78">
        <v>3</v>
      </c>
      <c r="N76" s="58">
        <v>3180.7</v>
      </c>
      <c r="O76" s="58">
        <v>2964.7</v>
      </c>
      <c r="P76" s="58">
        <v>2711.3</v>
      </c>
      <c r="Q76" s="79">
        <v>105</v>
      </c>
      <c r="R76" s="76">
        <f t="shared" si="2"/>
        <v>3279907</v>
      </c>
      <c r="S76" s="80">
        <v>0</v>
      </c>
      <c r="T76" s="80">
        <v>0</v>
      </c>
      <c r="U76" s="80">
        <v>0</v>
      </c>
      <c r="V76" s="58">
        <f>3224907+55000</f>
        <v>3279907</v>
      </c>
      <c r="W76" s="80">
        <f t="shared" si="3"/>
        <v>1106.3200323810167</v>
      </c>
      <c r="X76" s="58">
        <v>11424</v>
      </c>
      <c r="Y76" s="81" t="s">
        <v>78</v>
      </c>
    </row>
    <row r="77" spans="1:25" s="59" customFormat="1" ht="14.4" x14ac:dyDescent="0.25">
      <c r="A77" s="47">
        <v>11</v>
      </c>
      <c r="B77" s="55" t="s">
        <v>70</v>
      </c>
      <c r="C77" s="55" t="s">
        <v>71</v>
      </c>
      <c r="D77" s="56" t="s">
        <v>76</v>
      </c>
      <c r="E77" s="55" t="s">
        <v>80</v>
      </c>
      <c r="F77" s="57">
        <v>90</v>
      </c>
      <c r="G77" s="57"/>
      <c r="H77" s="57"/>
      <c r="I77" s="57">
        <v>1963</v>
      </c>
      <c r="J77" s="57"/>
      <c r="K77" s="77" t="s">
        <v>75</v>
      </c>
      <c r="L77" s="78">
        <v>5</v>
      </c>
      <c r="M77" s="78">
        <v>3</v>
      </c>
      <c r="N77" s="58">
        <v>2719.7</v>
      </c>
      <c r="O77" s="58">
        <v>2506.1</v>
      </c>
      <c r="P77" s="58">
        <v>2353.6</v>
      </c>
      <c r="Q77" s="79">
        <v>112</v>
      </c>
      <c r="R77" s="76">
        <f t="shared" si="2"/>
        <v>3248048</v>
      </c>
      <c r="S77" s="80">
        <v>0</v>
      </c>
      <c r="T77" s="80">
        <v>0</v>
      </c>
      <c r="U77" s="80">
        <v>0</v>
      </c>
      <c r="V77" s="58">
        <f>3193048+55000</f>
        <v>3248048</v>
      </c>
      <c r="W77" s="80">
        <f t="shared" si="3"/>
        <v>1296.0568213558918</v>
      </c>
      <c r="X77" s="58">
        <v>11424</v>
      </c>
      <c r="Y77" s="81" t="s">
        <v>78</v>
      </c>
    </row>
    <row r="78" spans="1:25" s="59" customFormat="1" ht="14.4" x14ac:dyDescent="0.25">
      <c r="A78" s="47">
        <v>12</v>
      </c>
      <c r="B78" s="55" t="s">
        <v>70</v>
      </c>
      <c r="C78" s="55" t="s">
        <v>71</v>
      </c>
      <c r="D78" s="56" t="s">
        <v>72</v>
      </c>
      <c r="E78" s="55" t="s">
        <v>81</v>
      </c>
      <c r="F78" s="57">
        <v>34</v>
      </c>
      <c r="G78" s="57"/>
      <c r="H78" s="57"/>
      <c r="I78" s="57">
        <v>1991</v>
      </c>
      <c r="J78" s="57"/>
      <c r="K78" s="77" t="s">
        <v>82</v>
      </c>
      <c r="L78" s="78">
        <v>9</v>
      </c>
      <c r="M78" s="78">
        <v>2</v>
      </c>
      <c r="N78" s="58">
        <v>3576.9</v>
      </c>
      <c r="O78" s="58">
        <v>3077.9</v>
      </c>
      <c r="P78" s="58">
        <v>2926.7</v>
      </c>
      <c r="Q78" s="79">
        <v>147</v>
      </c>
      <c r="R78" s="80">
        <f t="shared" si="2"/>
        <v>706078</v>
      </c>
      <c r="S78" s="80">
        <v>0</v>
      </c>
      <c r="T78" s="80">
        <v>0</v>
      </c>
      <c r="U78" s="80">
        <v>0</v>
      </c>
      <c r="V78" s="58">
        <f>651078+55000</f>
        <v>706078</v>
      </c>
      <c r="W78" s="80">
        <f t="shared" si="3"/>
        <v>229.40251470158225</v>
      </c>
      <c r="X78" s="58">
        <v>11424</v>
      </c>
      <c r="Y78" s="81" t="s">
        <v>78</v>
      </c>
    </row>
    <row r="79" spans="1:25" s="59" customFormat="1" ht="14.4" x14ac:dyDescent="0.25">
      <c r="A79" s="47">
        <v>13</v>
      </c>
      <c r="B79" s="55" t="s">
        <v>70</v>
      </c>
      <c r="C79" s="55" t="s">
        <v>71</v>
      </c>
      <c r="D79" s="56" t="s">
        <v>72</v>
      </c>
      <c r="E79" s="55" t="s">
        <v>85</v>
      </c>
      <c r="F79" s="57">
        <v>6</v>
      </c>
      <c r="G79" s="57"/>
      <c r="H79" s="57"/>
      <c r="I79" s="57">
        <v>1962</v>
      </c>
      <c r="J79" s="57"/>
      <c r="K79" s="77" t="s">
        <v>75</v>
      </c>
      <c r="L79" s="78">
        <v>4</v>
      </c>
      <c r="M79" s="78">
        <v>3</v>
      </c>
      <c r="N79" s="58">
        <v>2179.6</v>
      </c>
      <c r="O79" s="58">
        <v>2027.8</v>
      </c>
      <c r="P79" s="58">
        <v>1886.9</v>
      </c>
      <c r="Q79" s="79">
        <v>98</v>
      </c>
      <c r="R79" s="80">
        <f t="shared" si="2"/>
        <v>3529902</v>
      </c>
      <c r="S79" s="80">
        <v>0</v>
      </c>
      <c r="T79" s="80">
        <v>0</v>
      </c>
      <c r="U79" s="80">
        <v>0</v>
      </c>
      <c r="V79" s="58">
        <f>3474902+55000</f>
        <v>3529902</v>
      </c>
      <c r="W79" s="80">
        <f t="shared" si="3"/>
        <v>1740.7545122793176</v>
      </c>
      <c r="X79" s="58">
        <v>11424</v>
      </c>
      <c r="Y79" s="81" t="s">
        <v>78</v>
      </c>
    </row>
    <row r="80" spans="1:25" s="43" customFormat="1" ht="14.4" x14ac:dyDescent="0.25">
      <c r="A80" s="47">
        <v>14</v>
      </c>
      <c r="B80" s="48" t="s">
        <v>70</v>
      </c>
      <c r="C80" s="48" t="s">
        <v>71</v>
      </c>
      <c r="D80" s="67" t="s">
        <v>72</v>
      </c>
      <c r="E80" s="48" t="s">
        <v>85</v>
      </c>
      <c r="F80" s="49">
        <v>9</v>
      </c>
      <c r="G80" s="49"/>
      <c r="H80" s="49"/>
      <c r="I80" s="49">
        <v>1962</v>
      </c>
      <c r="J80" s="49"/>
      <c r="K80" s="73" t="s">
        <v>75</v>
      </c>
      <c r="L80" s="64">
        <v>4</v>
      </c>
      <c r="M80" s="64">
        <v>3</v>
      </c>
      <c r="N80" s="26">
        <v>2384.5</v>
      </c>
      <c r="O80" s="26">
        <v>2221.8000000000002</v>
      </c>
      <c r="P80" s="26">
        <v>1389.4</v>
      </c>
      <c r="Q80" s="82">
        <v>87</v>
      </c>
      <c r="R80" s="76">
        <f t="shared" si="2"/>
        <v>3809024</v>
      </c>
      <c r="S80" s="76">
        <v>0</v>
      </c>
      <c r="T80" s="76">
        <v>0</v>
      </c>
      <c r="U80" s="76">
        <v>0</v>
      </c>
      <c r="V80" s="26">
        <f>3754024+55000</f>
        <v>3809024</v>
      </c>
      <c r="W80" s="76">
        <f t="shared" si="3"/>
        <v>1714.3865334413538</v>
      </c>
      <c r="X80" s="26">
        <v>11424</v>
      </c>
      <c r="Y80" s="66" t="s">
        <v>78</v>
      </c>
    </row>
    <row r="81" spans="1:25" s="43" customFormat="1" ht="14.4" x14ac:dyDescent="0.25">
      <c r="A81" s="47">
        <v>15</v>
      </c>
      <c r="B81" s="48" t="s">
        <v>70</v>
      </c>
      <c r="C81" s="48" t="s">
        <v>71</v>
      </c>
      <c r="D81" s="60" t="s">
        <v>76</v>
      </c>
      <c r="E81" s="48" t="s">
        <v>80</v>
      </c>
      <c r="F81" s="49">
        <v>67</v>
      </c>
      <c r="G81" s="49"/>
      <c r="H81" s="49"/>
      <c r="I81" s="49">
        <v>1964</v>
      </c>
      <c r="J81" s="49"/>
      <c r="K81" s="73" t="s">
        <v>75</v>
      </c>
      <c r="L81" s="64">
        <v>4</v>
      </c>
      <c r="M81" s="64">
        <v>4</v>
      </c>
      <c r="N81" s="26">
        <v>2955.1</v>
      </c>
      <c r="O81" s="26">
        <v>2776.2</v>
      </c>
      <c r="P81" s="26">
        <v>2306.5</v>
      </c>
      <c r="Q81" s="82">
        <v>127</v>
      </c>
      <c r="R81" s="76">
        <f t="shared" si="2"/>
        <v>4769223</v>
      </c>
      <c r="S81" s="76">
        <v>0</v>
      </c>
      <c r="T81" s="76">
        <v>0</v>
      </c>
      <c r="U81" s="76">
        <v>0</v>
      </c>
      <c r="V81" s="26">
        <f>4714223+55000</f>
        <v>4769223</v>
      </c>
      <c r="W81" s="76">
        <f t="shared" si="3"/>
        <v>1717.8960449535336</v>
      </c>
      <c r="X81" s="26">
        <v>11424</v>
      </c>
      <c r="Y81" s="66" t="s">
        <v>78</v>
      </c>
    </row>
    <row r="82" spans="1:25" s="59" customFormat="1" ht="14.4" x14ac:dyDescent="0.25">
      <c r="A82" s="47">
        <v>16</v>
      </c>
      <c r="B82" s="55" t="s">
        <v>70</v>
      </c>
      <c r="C82" s="55" t="s">
        <v>71</v>
      </c>
      <c r="D82" s="56" t="s">
        <v>76</v>
      </c>
      <c r="E82" s="55" t="s">
        <v>80</v>
      </c>
      <c r="F82" s="57">
        <v>28</v>
      </c>
      <c r="G82" s="57"/>
      <c r="H82" s="57"/>
      <c r="I82" s="57">
        <v>1978</v>
      </c>
      <c r="J82" s="57"/>
      <c r="K82" s="77" t="s">
        <v>75</v>
      </c>
      <c r="L82" s="78">
        <v>9</v>
      </c>
      <c r="M82" s="78">
        <v>2</v>
      </c>
      <c r="N82" s="58">
        <v>5768.8</v>
      </c>
      <c r="O82" s="58">
        <v>5172.6000000000004</v>
      </c>
      <c r="P82" s="58">
        <v>4290.8</v>
      </c>
      <c r="Q82" s="83">
        <v>142</v>
      </c>
      <c r="R82" s="80">
        <f t="shared" si="2"/>
        <v>1830849</v>
      </c>
      <c r="S82" s="80">
        <v>0</v>
      </c>
      <c r="T82" s="80">
        <v>0</v>
      </c>
      <c r="U82" s="80">
        <v>0</v>
      </c>
      <c r="V82" s="58">
        <f>1775849+55000</f>
        <v>1830849</v>
      </c>
      <c r="W82" s="80">
        <f t="shared" si="3"/>
        <v>353.95139774968101</v>
      </c>
      <c r="X82" s="58">
        <v>11424</v>
      </c>
      <c r="Y82" s="81" t="s">
        <v>78</v>
      </c>
    </row>
    <row r="83" spans="1:25" s="52" customFormat="1" ht="14.4" x14ac:dyDescent="0.25">
      <c r="A83" s="47">
        <v>17</v>
      </c>
      <c r="B83" s="48" t="s">
        <v>70</v>
      </c>
      <c r="C83" s="48" t="s">
        <v>71</v>
      </c>
      <c r="D83" s="60" t="s">
        <v>76</v>
      </c>
      <c r="E83" s="48" t="s">
        <v>80</v>
      </c>
      <c r="F83" s="49">
        <v>40</v>
      </c>
      <c r="G83" s="49"/>
      <c r="H83" s="49"/>
      <c r="I83" s="49">
        <v>1960</v>
      </c>
      <c r="J83" s="49"/>
      <c r="K83" s="73" t="s">
        <v>75</v>
      </c>
      <c r="L83" s="64">
        <v>4</v>
      </c>
      <c r="M83" s="64">
        <v>4</v>
      </c>
      <c r="N83" s="26">
        <v>3008.5</v>
      </c>
      <c r="O83" s="76">
        <v>2722.3</v>
      </c>
      <c r="P83" s="76">
        <v>2644.8</v>
      </c>
      <c r="Q83" s="75">
        <v>101</v>
      </c>
      <c r="R83" s="76">
        <f t="shared" si="2"/>
        <v>5113635</v>
      </c>
      <c r="S83" s="76">
        <v>0</v>
      </c>
      <c r="T83" s="76">
        <v>0</v>
      </c>
      <c r="U83" s="76">
        <v>0</v>
      </c>
      <c r="V83" s="26">
        <f>5058635+55000</f>
        <v>5113635</v>
      </c>
      <c r="W83" s="76">
        <f t="shared" si="3"/>
        <v>1878.424493994049</v>
      </c>
      <c r="X83" s="26">
        <v>11424</v>
      </c>
      <c r="Y83" s="66" t="s">
        <v>78</v>
      </c>
    </row>
    <row r="84" spans="1:25" s="52" customFormat="1" ht="14.4" x14ac:dyDescent="0.25">
      <c r="A84" s="47">
        <v>18</v>
      </c>
      <c r="B84" s="48" t="s">
        <v>70</v>
      </c>
      <c r="C84" s="48" t="s">
        <v>71</v>
      </c>
      <c r="D84" s="48" t="s">
        <v>72</v>
      </c>
      <c r="E84" s="48" t="s">
        <v>87</v>
      </c>
      <c r="F84" s="49">
        <v>2</v>
      </c>
      <c r="G84" s="49"/>
      <c r="H84" s="49"/>
      <c r="I84" s="49">
        <v>1964</v>
      </c>
      <c r="J84" s="49"/>
      <c r="K84" s="73" t="s">
        <v>75</v>
      </c>
      <c r="L84" s="64">
        <v>4</v>
      </c>
      <c r="M84" s="64">
        <v>3</v>
      </c>
      <c r="N84" s="26">
        <v>2236.6999999999998</v>
      </c>
      <c r="O84" s="26">
        <v>2061.8000000000002</v>
      </c>
      <c r="P84" s="26">
        <v>1832.5</v>
      </c>
      <c r="Q84" s="82">
        <v>74</v>
      </c>
      <c r="R84" s="76">
        <f t="shared" si="2"/>
        <v>3195446</v>
      </c>
      <c r="S84" s="76">
        <v>0</v>
      </c>
      <c r="T84" s="76">
        <v>0</v>
      </c>
      <c r="U84" s="76">
        <v>0</v>
      </c>
      <c r="V84" s="26">
        <f>3140446+55000</f>
        <v>3195446</v>
      </c>
      <c r="W84" s="76">
        <f t="shared" si="3"/>
        <v>1549.8331554951983</v>
      </c>
      <c r="X84" s="26">
        <v>11424</v>
      </c>
      <c r="Y84" s="66" t="s">
        <v>78</v>
      </c>
    </row>
    <row r="85" spans="1:25" s="52" customFormat="1" ht="14.4" x14ac:dyDescent="0.25">
      <c r="A85" s="47">
        <v>19</v>
      </c>
      <c r="B85" s="48" t="s">
        <v>70</v>
      </c>
      <c r="C85" s="48" t="s">
        <v>71</v>
      </c>
      <c r="D85" s="48" t="s">
        <v>72</v>
      </c>
      <c r="E85" s="48" t="s">
        <v>87</v>
      </c>
      <c r="F85" s="49">
        <v>12</v>
      </c>
      <c r="G85" s="49"/>
      <c r="H85" s="49"/>
      <c r="I85" s="49">
        <v>1965</v>
      </c>
      <c r="J85" s="49"/>
      <c r="K85" s="73" t="s">
        <v>75</v>
      </c>
      <c r="L85" s="64">
        <v>4</v>
      </c>
      <c r="M85" s="64">
        <v>4</v>
      </c>
      <c r="N85" s="26">
        <v>2980.6</v>
      </c>
      <c r="O85" s="26">
        <v>2745.8</v>
      </c>
      <c r="P85" s="26">
        <v>2534.1</v>
      </c>
      <c r="Q85" s="82">
        <v>124</v>
      </c>
      <c r="R85" s="76">
        <f t="shared" si="2"/>
        <v>3966280</v>
      </c>
      <c r="S85" s="76">
        <v>0</v>
      </c>
      <c r="T85" s="76">
        <v>0</v>
      </c>
      <c r="U85" s="76">
        <v>0</v>
      </c>
      <c r="V85" s="26">
        <f>3911280+55000</f>
        <v>3966280</v>
      </c>
      <c r="W85" s="76">
        <f t="shared" si="3"/>
        <v>1444.4897661883604</v>
      </c>
      <c r="X85" s="26">
        <v>11424</v>
      </c>
      <c r="Y85" s="66" t="s">
        <v>78</v>
      </c>
    </row>
    <row r="86" spans="1:25" s="52" customFormat="1" ht="14.4" x14ac:dyDescent="0.25">
      <c r="A86" s="47">
        <v>20</v>
      </c>
      <c r="B86" s="48" t="s">
        <v>70</v>
      </c>
      <c r="C86" s="48" t="s">
        <v>71</v>
      </c>
      <c r="D86" s="48" t="s">
        <v>74</v>
      </c>
      <c r="E86" s="48" t="s">
        <v>88</v>
      </c>
      <c r="F86" s="49">
        <v>12</v>
      </c>
      <c r="G86" s="49"/>
      <c r="H86" s="49"/>
      <c r="I86" s="49">
        <v>1965</v>
      </c>
      <c r="J86" s="49"/>
      <c r="K86" s="73" t="s">
        <v>75</v>
      </c>
      <c r="L86" s="64">
        <v>4</v>
      </c>
      <c r="M86" s="64">
        <v>3</v>
      </c>
      <c r="N86" s="26">
        <v>2636.5</v>
      </c>
      <c r="O86" s="26">
        <v>2461.9</v>
      </c>
      <c r="P86" s="26">
        <v>2345.6</v>
      </c>
      <c r="Q86" s="82">
        <v>72</v>
      </c>
      <c r="R86" s="76">
        <f t="shared" si="2"/>
        <v>3405548</v>
      </c>
      <c r="S86" s="76">
        <v>0</v>
      </c>
      <c r="T86" s="76">
        <v>0</v>
      </c>
      <c r="U86" s="76">
        <v>0</v>
      </c>
      <c r="V86" s="26">
        <f>3350548+55000</f>
        <v>3405548</v>
      </c>
      <c r="W86" s="76">
        <f t="shared" si="3"/>
        <v>1383.3007027092895</v>
      </c>
      <c r="X86" s="26">
        <v>11424</v>
      </c>
      <c r="Y86" s="66" t="s">
        <v>78</v>
      </c>
    </row>
    <row r="87" spans="1:25" s="52" customFormat="1" ht="14.4" x14ac:dyDescent="0.25">
      <c r="A87" s="47">
        <v>21</v>
      </c>
      <c r="B87" s="48" t="s">
        <v>70</v>
      </c>
      <c r="C87" s="48" t="s">
        <v>71</v>
      </c>
      <c r="D87" s="60" t="s">
        <v>76</v>
      </c>
      <c r="E87" s="48" t="s">
        <v>89</v>
      </c>
      <c r="F87" s="49">
        <v>78</v>
      </c>
      <c r="G87" s="49"/>
      <c r="H87" s="49"/>
      <c r="I87" s="49">
        <v>1980</v>
      </c>
      <c r="J87" s="49"/>
      <c r="K87" s="73" t="s">
        <v>75</v>
      </c>
      <c r="L87" s="64">
        <v>9</v>
      </c>
      <c r="M87" s="64">
        <v>8</v>
      </c>
      <c r="N87" s="26">
        <v>17821.900000000001</v>
      </c>
      <c r="O87" s="26">
        <v>15285.2</v>
      </c>
      <c r="P87" s="26">
        <v>14047.4</v>
      </c>
      <c r="Q87" s="82">
        <v>101</v>
      </c>
      <c r="R87" s="76">
        <f t="shared" si="2"/>
        <v>3013196</v>
      </c>
      <c r="S87" s="76">
        <v>0</v>
      </c>
      <c r="T87" s="76">
        <v>0</v>
      </c>
      <c r="U87" s="76">
        <v>0</v>
      </c>
      <c r="V87" s="26">
        <f>2958196+55000</f>
        <v>3013196</v>
      </c>
      <c r="W87" s="76">
        <f t="shared" si="3"/>
        <v>197.1316044278125</v>
      </c>
      <c r="X87" s="26">
        <v>11424</v>
      </c>
      <c r="Y87" s="66" t="s">
        <v>78</v>
      </c>
    </row>
    <row r="88" spans="1:25" s="52" customFormat="1" ht="14.4" x14ac:dyDescent="0.25">
      <c r="A88" s="47">
        <v>22</v>
      </c>
      <c r="B88" s="48" t="s">
        <v>70</v>
      </c>
      <c r="C88" s="48" t="s">
        <v>71</v>
      </c>
      <c r="D88" s="60" t="s">
        <v>76</v>
      </c>
      <c r="E88" s="48" t="s">
        <v>89</v>
      </c>
      <c r="F88" s="49">
        <v>124</v>
      </c>
      <c r="G88" s="49"/>
      <c r="H88" s="49"/>
      <c r="I88" s="49">
        <v>1982</v>
      </c>
      <c r="J88" s="49"/>
      <c r="K88" s="73" t="s">
        <v>75</v>
      </c>
      <c r="L88" s="64">
        <v>12</v>
      </c>
      <c r="M88" s="64">
        <v>1</v>
      </c>
      <c r="N88" s="76">
        <v>4715.6000000000004</v>
      </c>
      <c r="O88" s="76">
        <v>3971.6</v>
      </c>
      <c r="P88" s="76">
        <v>3713.4</v>
      </c>
      <c r="Q88" s="84">
        <v>165</v>
      </c>
      <c r="R88" s="76">
        <f t="shared" si="2"/>
        <v>1297415</v>
      </c>
      <c r="S88" s="76">
        <v>0</v>
      </c>
      <c r="T88" s="76">
        <v>0</v>
      </c>
      <c r="U88" s="76">
        <v>0</v>
      </c>
      <c r="V88" s="26">
        <f>1242415+55000</f>
        <v>1297415</v>
      </c>
      <c r="W88" s="76">
        <f t="shared" si="3"/>
        <v>326.67312921744389</v>
      </c>
      <c r="X88" s="26">
        <v>11424</v>
      </c>
      <c r="Y88" s="66" t="s">
        <v>78</v>
      </c>
    </row>
    <row r="89" spans="1:25" s="52" customFormat="1" ht="14.4" x14ac:dyDescent="0.25">
      <c r="A89" s="47">
        <v>23</v>
      </c>
      <c r="B89" s="48" t="s">
        <v>70</v>
      </c>
      <c r="C89" s="48" t="s">
        <v>71</v>
      </c>
      <c r="D89" s="48" t="s">
        <v>74</v>
      </c>
      <c r="E89" s="48" t="s">
        <v>90</v>
      </c>
      <c r="F89" s="49">
        <v>1</v>
      </c>
      <c r="G89" s="49"/>
      <c r="H89" s="49"/>
      <c r="I89" s="49">
        <v>1963</v>
      </c>
      <c r="J89" s="49"/>
      <c r="K89" s="73" t="s">
        <v>75</v>
      </c>
      <c r="L89" s="64">
        <v>4</v>
      </c>
      <c r="M89" s="64">
        <v>3</v>
      </c>
      <c r="N89" s="26">
        <v>2312</v>
      </c>
      <c r="O89" s="26">
        <v>2141.8000000000002</v>
      </c>
      <c r="P89" s="76">
        <v>2086.8000000000002</v>
      </c>
      <c r="Q89" s="65">
        <v>78</v>
      </c>
      <c r="R89" s="76">
        <f t="shared" si="2"/>
        <v>3086415</v>
      </c>
      <c r="S89" s="76">
        <v>0</v>
      </c>
      <c r="T89" s="76">
        <v>0</v>
      </c>
      <c r="U89" s="76">
        <v>0</v>
      </c>
      <c r="V89" s="26">
        <f>3031415+55000</f>
        <v>3086415</v>
      </c>
      <c r="W89" s="76">
        <f t="shared" si="3"/>
        <v>1441.0379120366047</v>
      </c>
      <c r="X89" s="26">
        <v>11424</v>
      </c>
      <c r="Y89" s="66" t="s">
        <v>78</v>
      </c>
    </row>
    <row r="90" spans="1:25" s="52" customFormat="1" ht="14.4" x14ac:dyDescent="0.25">
      <c r="A90" s="47">
        <v>24</v>
      </c>
      <c r="B90" s="48" t="s">
        <v>70</v>
      </c>
      <c r="C90" s="48" t="s">
        <v>71</v>
      </c>
      <c r="D90" s="48" t="s">
        <v>74</v>
      </c>
      <c r="E90" s="85" t="s">
        <v>81</v>
      </c>
      <c r="F90" s="53">
        <v>37</v>
      </c>
      <c r="G90" s="49"/>
      <c r="H90" s="49"/>
      <c r="I90" s="49">
        <v>1984</v>
      </c>
      <c r="J90" s="49"/>
      <c r="K90" s="47" t="s">
        <v>82</v>
      </c>
      <c r="L90" s="64">
        <v>5</v>
      </c>
      <c r="M90" s="64">
        <v>6</v>
      </c>
      <c r="N90" s="26">
        <v>5269.2</v>
      </c>
      <c r="O90" s="26">
        <v>4571.8</v>
      </c>
      <c r="P90" s="26">
        <v>4220.2</v>
      </c>
      <c r="Q90" s="65">
        <v>232</v>
      </c>
      <c r="R90" s="76">
        <f t="shared" si="2"/>
        <v>1567885</v>
      </c>
      <c r="S90" s="76">
        <v>0</v>
      </c>
      <c r="T90" s="76">
        <v>0</v>
      </c>
      <c r="U90" s="76">
        <v>0</v>
      </c>
      <c r="V90" s="26">
        <f>1512885+55000</f>
        <v>1567885</v>
      </c>
      <c r="W90" s="76">
        <f t="shared" si="3"/>
        <v>342.9469793079312</v>
      </c>
      <c r="X90" s="26">
        <v>11424</v>
      </c>
      <c r="Y90" s="66" t="s">
        <v>78</v>
      </c>
    </row>
    <row r="91" spans="1:25" s="59" customFormat="1" ht="14.4" x14ac:dyDescent="0.25">
      <c r="A91" s="47">
        <v>25</v>
      </c>
      <c r="B91" s="55" t="s">
        <v>70</v>
      </c>
      <c r="C91" s="55" t="s">
        <v>71</v>
      </c>
      <c r="D91" s="55" t="s">
        <v>74</v>
      </c>
      <c r="E91" s="87" t="s">
        <v>96</v>
      </c>
      <c r="F91" s="54">
        <v>11</v>
      </c>
      <c r="G91" s="57"/>
      <c r="H91" s="57"/>
      <c r="I91" s="57">
        <v>1975</v>
      </c>
      <c r="J91" s="57"/>
      <c r="K91" s="86" t="s">
        <v>75</v>
      </c>
      <c r="L91" s="78">
        <v>9</v>
      </c>
      <c r="M91" s="78">
        <v>1</v>
      </c>
      <c r="N91" s="80">
        <v>2220.6999999999998</v>
      </c>
      <c r="O91" s="80">
        <v>1974.3</v>
      </c>
      <c r="P91" s="80">
        <v>1906.3</v>
      </c>
      <c r="Q91" s="96">
        <v>85</v>
      </c>
      <c r="R91" s="80">
        <f t="shared" si="2"/>
        <v>1133000</v>
      </c>
      <c r="S91" s="80">
        <v>0</v>
      </c>
      <c r="T91" s="80">
        <v>0</v>
      </c>
      <c r="U91" s="80">
        <v>0</v>
      </c>
      <c r="V91" s="58">
        <f>1078000+55000</f>
        <v>1133000</v>
      </c>
      <c r="W91" s="80">
        <f t="shared" si="3"/>
        <v>573.87428455655174</v>
      </c>
      <c r="X91" s="58">
        <v>11424</v>
      </c>
      <c r="Y91" s="81" t="s">
        <v>78</v>
      </c>
    </row>
    <row r="92" spans="1:25" s="52" customFormat="1" ht="14.4" x14ac:dyDescent="0.25">
      <c r="A92" s="47">
        <v>26</v>
      </c>
      <c r="B92" s="48" t="s">
        <v>70</v>
      </c>
      <c r="C92" s="48" t="s">
        <v>71</v>
      </c>
      <c r="D92" s="48" t="s">
        <v>74</v>
      </c>
      <c r="E92" s="48" t="s">
        <v>77</v>
      </c>
      <c r="F92" s="49">
        <v>23</v>
      </c>
      <c r="G92" s="49"/>
      <c r="H92" s="49"/>
      <c r="I92" s="49">
        <v>1971</v>
      </c>
      <c r="J92" s="49"/>
      <c r="K92" s="47" t="s">
        <v>75</v>
      </c>
      <c r="L92" s="64">
        <v>5</v>
      </c>
      <c r="M92" s="64">
        <v>6</v>
      </c>
      <c r="N92" s="26">
        <v>6930.7</v>
      </c>
      <c r="O92" s="26">
        <v>5400.4</v>
      </c>
      <c r="P92" s="26">
        <v>5400.4</v>
      </c>
      <c r="Q92" s="75">
        <v>248</v>
      </c>
      <c r="R92" s="76">
        <f t="shared" ref="R92:R96" si="4">S92+T92+U92+V92</f>
        <v>2555000</v>
      </c>
      <c r="S92" s="76">
        <v>0</v>
      </c>
      <c r="T92" s="76">
        <v>0</v>
      </c>
      <c r="U92" s="76">
        <v>0</v>
      </c>
      <c r="V92" s="26">
        <f>2500000+55000</f>
        <v>2555000</v>
      </c>
      <c r="W92" s="76">
        <f t="shared" ref="W92:W100" si="5">R92/O92</f>
        <v>473.11310273313092</v>
      </c>
      <c r="X92" s="26">
        <v>11424</v>
      </c>
      <c r="Y92" s="66" t="s">
        <v>78</v>
      </c>
    </row>
    <row r="93" spans="1:25" s="52" customFormat="1" ht="14.4" x14ac:dyDescent="0.25">
      <c r="A93" s="47">
        <v>27</v>
      </c>
      <c r="B93" s="48" t="s">
        <v>70</v>
      </c>
      <c r="C93" s="48" t="s">
        <v>71</v>
      </c>
      <c r="D93" s="60" t="s">
        <v>76</v>
      </c>
      <c r="E93" s="48" t="s">
        <v>80</v>
      </c>
      <c r="F93" s="49">
        <v>162</v>
      </c>
      <c r="G93" s="49"/>
      <c r="H93" s="49"/>
      <c r="I93" s="49">
        <v>1992</v>
      </c>
      <c r="J93" s="49"/>
      <c r="K93" s="47" t="s">
        <v>75</v>
      </c>
      <c r="L93" s="64">
        <v>5</v>
      </c>
      <c r="M93" s="64">
        <v>10</v>
      </c>
      <c r="N93" s="26">
        <v>8718.1</v>
      </c>
      <c r="O93" s="26">
        <v>7788.3</v>
      </c>
      <c r="P93" s="26">
        <v>7739.7</v>
      </c>
      <c r="Q93" s="65">
        <v>270</v>
      </c>
      <c r="R93" s="76">
        <f t="shared" si="4"/>
        <v>1555000</v>
      </c>
      <c r="S93" s="76">
        <v>0</v>
      </c>
      <c r="T93" s="76">
        <v>0</v>
      </c>
      <c r="U93" s="76">
        <v>0</v>
      </c>
      <c r="V93" s="26">
        <f>1500000+55000</f>
        <v>1555000</v>
      </c>
      <c r="W93" s="76">
        <f t="shared" si="5"/>
        <v>199.65846205205244</v>
      </c>
      <c r="X93" s="26">
        <v>11424</v>
      </c>
      <c r="Y93" s="66" t="s">
        <v>78</v>
      </c>
    </row>
    <row r="94" spans="1:25" s="52" customFormat="1" ht="14.4" x14ac:dyDescent="0.25">
      <c r="A94" s="47">
        <v>28</v>
      </c>
      <c r="B94" s="48" t="s">
        <v>70</v>
      </c>
      <c r="C94" s="48" t="s">
        <v>71</v>
      </c>
      <c r="D94" s="48" t="s">
        <v>72</v>
      </c>
      <c r="E94" s="48" t="s">
        <v>93</v>
      </c>
      <c r="F94" s="49">
        <v>21</v>
      </c>
      <c r="G94" s="50"/>
      <c r="H94" s="50"/>
      <c r="I94" s="49">
        <v>1962</v>
      </c>
      <c r="J94" s="49"/>
      <c r="K94" s="47" t="s">
        <v>75</v>
      </c>
      <c r="L94" s="64">
        <v>4</v>
      </c>
      <c r="M94" s="64">
        <v>2</v>
      </c>
      <c r="N94" s="26">
        <v>1391.5</v>
      </c>
      <c r="O94" s="26">
        <v>1277.9000000000001</v>
      </c>
      <c r="P94" s="88">
        <f>1277.9-182.7</f>
        <v>1095.2</v>
      </c>
      <c r="Q94" s="65">
        <v>63</v>
      </c>
      <c r="R94" s="76">
        <f t="shared" si="4"/>
        <v>1717816</v>
      </c>
      <c r="S94" s="76">
        <v>0</v>
      </c>
      <c r="T94" s="76">
        <v>0</v>
      </c>
      <c r="U94" s="76">
        <v>0</v>
      </c>
      <c r="V94" s="26">
        <f>1662816+55000</f>
        <v>1717816</v>
      </c>
      <c r="W94" s="76">
        <f t="shared" si="5"/>
        <v>1344.2491587761169</v>
      </c>
      <c r="X94" s="26">
        <v>11424</v>
      </c>
      <c r="Y94" s="66" t="s">
        <v>78</v>
      </c>
    </row>
    <row r="95" spans="1:25" s="52" customFormat="1" ht="14.4" x14ac:dyDescent="0.25">
      <c r="A95" s="47">
        <v>29</v>
      </c>
      <c r="B95" s="48" t="s">
        <v>70</v>
      </c>
      <c r="C95" s="48" t="s">
        <v>71</v>
      </c>
      <c r="D95" s="48" t="s">
        <v>72</v>
      </c>
      <c r="E95" s="48" t="s">
        <v>84</v>
      </c>
      <c r="F95" s="49">
        <v>2</v>
      </c>
      <c r="G95" s="50"/>
      <c r="H95" s="50" t="s">
        <v>94</v>
      </c>
      <c r="I95" s="49">
        <v>1962</v>
      </c>
      <c r="J95" s="49"/>
      <c r="K95" s="47" t="s">
        <v>75</v>
      </c>
      <c r="L95" s="64">
        <v>4</v>
      </c>
      <c r="M95" s="64">
        <v>4</v>
      </c>
      <c r="N95" s="89">
        <v>2776.2</v>
      </c>
      <c r="O95" s="90">
        <v>2559.4</v>
      </c>
      <c r="P95" s="90">
        <f>O95-85.8</f>
        <v>2473.6</v>
      </c>
      <c r="Q95" s="91">
        <v>126</v>
      </c>
      <c r="R95" s="76">
        <f t="shared" si="4"/>
        <v>3549732</v>
      </c>
      <c r="S95" s="76">
        <v>0</v>
      </c>
      <c r="T95" s="76">
        <v>0</v>
      </c>
      <c r="U95" s="76">
        <v>0</v>
      </c>
      <c r="V95" s="26">
        <f>3494732+55000</f>
        <v>3549732</v>
      </c>
      <c r="W95" s="76">
        <f t="shared" si="5"/>
        <v>1386.93912635774</v>
      </c>
      <c r="X95" s="26">
        <v>11424</v>
      </c>
      <c r="Y95" s="66" t="s">
        <v>78</v>
      </c>
    </row>
    <row r="96" spans="1:25" s="52" customFormat="1" ht="14.4" x14ac:dyDescent="0.25">
      <c r="A96" s="47">
        <v>30</v>
      </c>
      <c r="B96" s="48" t="s">
        <v>70</v>
      </c>
      <c r="C96" s="48" t="s">
        <v>71</v>
      </c>
      <c r="D96" s="48" t="s">
        <v>72</v>
      </c>
      <c r="E96" s="48" t="s">
        <v>84</v>
      </c>
      <c r="F96" s="49">
        <v>2</v>
      </c>
      <c r="G96" s="50"/>
      <c r="H96" s="50" t="s">
        <v>95</v>
      </c>
      <c r="I96" s="49">
        <v>1961</v>
      </c>
      <c r="J96" s="49"/>
      <c r="K96" s="47" t="s">
        <v>75</v>
      </c>
      <c r="L96" s="64">
        <v>4</v>
      </c>
      <c r="M96" s="64">
        <v>2</v>
      </c>
      <c r="N96" s="97">
        <v>1501.9</v>
      </c>
      <c r="O96" s="97">
        <f>1267.8+98.5</f>
        <v>1366.3</v>
      </c>
      <c r="P96" s="97">
        <f>O96</f>
        <v>1366.3</v>
      </c>
      <c r="Q96" s="98">
        <v>60</v>
      </c>
      <c r="R96" s="76">
        <f t="shared" si="4"/>
        <v>1745999</v>
      </c>
      <c r="S96" s="76">
        <v>0</v>
      </c>
      <c r="T96" s="76">
        <v>0</v>
      </c>
      <c r="U96" s="76">
        <v>0</v>
      </c>
      <c r="V96" s="26">
        <f>1690999+55000</f>
        <v>1745999</v>
      </c>
      <c r="W96" s="76">
        <f t="shared" si="5"/>
        <v>1277.9030959525726</v>
      </c>
      <c r="X96" s="26">
        <v>11424</v>
      </c>
      <c r="Y96" s="66" t="s">
        <v>78</v>
      </c>
    </row>
    <row r="97" spans="1:25" s="52" customFormat="1" ht="14.4" x14ac:dyDescent="0.25">
      <c r="A97" s="47">
        <v>31</v>
      </c>
      <c r="B97" s="48" t="s">
        <v>70</v>
      </c>
      <c r="C97" s="48" t="s">
        <v>71</v>
      </c>
      <c r="D97" s="48" t="s">
        <v>74</v>
      </c>
      <c r="E97" s="48" t="s">
        <v>91</v>
      </c>
      <c r="F97" s="49">
        <v>8</v>
      </c>
      <c r="G97" s="49"/>
      <c r="H97" s="49"/>
      <c r="I97" s="49">
        <v>1988</v>
      </c>
      <c r="J97" s="49"/>
      <c r="K97" s="47" t="s">
        <v>82</v>
      </c>
      <c r="L97" s="64">
        <v>5</v>
      </c>
      <c r="M97" s="64">
        <v>6</v>
      </c>
      <c r="N97" s="26">
        <v>4426.3999999999996</v>
      </c>
      <c r="O97" s="26">
        <v>2356.6</v>
      </c>
      <c r="P97" s="26">
        <v>2356.6</v>
      </c>
      <c r="Q97" s="65">
        <v>245</v>
      </c>
      <c r="R97" s="76">
        <f t="shared" si="2"/>
        <v>2455000</v>
      </c>
      <c r="S97" s="76">
        <v>0</v>
      </c>
      <c r="T97" s="76">
        <v>0</v>
      </c>
      <c r="U97" s="76">
        <v>0</v>
      </c>
      <c r="V97" s="26">
        <f>2400000+55000</f>
        <v>2455000</v>
      </c>
      <c r="W97" s="76">
        <f t="shared" si="5"/>
        <v>1041.7550708648052</v>
      </c>
      <c r="X97" s="26">
        <v>11424</v>
      </c>
      <c r="Y97" s="66" t="s">
        <v>78</v>
      </c>
    </row>
    <row r="98" spans="1:25" s="52" customFormat="1" ht="14.4" x14ac:dyDescent="0.25">
      <c r="A98" s="47">
        <v>32</v>
      </c>
      <c r="B98" s="48" t="s">
        <v>70</v>
      </c>
      <c r="C98" s="48" t="s">
        <v>71</v>
      </c>
      <c r="D98" s="48" t="s">
        <v>74</v>
      </c>
      <c r="E98" s="48" t="s">
        <v>83</v>
      </c>
      <c r="F98" s="49">
        <v>11</v>
      </c>
      <c r="G98" s="49"/>
      <c r="H98" s="49"/>
      <c r="I98" s="49">
        <v>1975</v>
      </c>
      <c r="J98" s="49"/>
      <c r="K98" s="47" t="s">
        <v>75</v>
      </c>
      <c r="L98" s="64">
        <v>5</v>
      </c>
      <c r="M98" s="64">
        <v>16</v>
      </c>
      <c r="N98" s="61">
        <v>9700</v>
      </c>
      <c r="O98" s="61">
        <v>6028</v>
      </c>
      <c r="P98" s="61">
        <v>6028</v>
      </c>
      <c r="Q98" s="98">
        <v>450</v>
      </c>
      <c r="R98" s="76">
        <f t="shared" si="2"/>
        <v>7035000</v>
      </c>
      <c r="S98" s="76">
        <v>0</v>
      </c>
      <c r="T98" s="76">
        <v>0</v>
      </c>
      <c r="U98" s="76">
        <v>0</v>
      </c>
      <c r="V98" s="26">
        <f>6980000+55000</f>
        <v>7035000</v>
      </c>
      <c r="W98" s="76">
        <f t="shared" si="5"/>
        <v>1167.0537491705375</v>
      </c>
      <c r="X98" s="26">
        <v>11424</v>
      </c>
      <c r="Y98" s="66" t="s">
        <v>78</v>
      </c>
    </row>
    <row r="99" spans="1:25" s="52" customFormat="1" ht="14.4" x14ac:dyDescent="0.25">
      <c r="A99" s="47">
        <v>33</v>
      </c>
      <c r="B99" s="48" t="s">
        <v>70</v>
      </c>
      <c r="C99" s="48" t="s">
        <v>71</v>
      </c>
      <c r="D99" s="48" t="s">
        <v>76</v>
      </c>
      <c r="E99" s="48" t="s">
        <v>80</v>
      </c>
      <c r="F99" s="51" t="s">
        <v>97</v>
      </c>
      <c r="G99" s="49"/>
      <c r="H99" s="49"/>
      <c r="I99" s="49">
        <v>1958</v>
      </c>
      <c r="J99" s="49"/>
      <c r="K99" s="47" t="s">
        <v>75</v>
      </c>
      <c r="L99" s="64">
        <v>4</v>
      </c>
      <c r="M99" s="64">
        <v>4</v>
      </c>
      <c r="N99" s="61">
        <v>2958.4</v>
      </c>
      <c r="O99" s="88">
        <v>2705.2</v>
      </c>
      <c r="P99" s="88">
        <v>2545.3000000000002</v>
      </c>
      <c r="Q99" s="99">
        <v>130</v>
      </c>
      <c r="R99" s="76">
        <f t="shared" si="2"/>
        <v>4115000</v>
      </c>
      <c r="S99" s="76">
        <v>0</v>
      </c>
      <c r="T99" s="76">
        <v>0</v>
      </c>
      <c r="U99" s="76">
        <v>0</v>
      </c>
      <c r="V99" s="26">
        <v>4115000</v>
      </c>
      <c r="W99" s="76">
        <f t="shared" si="5"/>
        <v>1521.1444625166348</v>
      </c>
      <c r="X99" s="26">
        <v>11424</v>
      </c>
      <c r="Y99" s="66" t="s">
        <v>78</v>
      </c>
    </row>
    <row r="100" spans="1:25" s="52" customFormat="1" ht="14.4" x14ac:dyDescent="0.25">
      <c r="A100" s="47">
        <v>34</v>
      </c>
      <c r="B100" s="48" t="s">
        <v>70</v>
      </c>
      <c r="C100" s="48" t="s">
        <v>71</v>
      </c>
      <c r="D100" s="48" t="s">
        <v>74</v>
      </c>
      <c r="E100" s="48" t="s">
        <v>83</v>
      </c>
      <c r="F100" s="49">
        <v>8</v>
      </c>
      <c r="G100" s="49"/>
      <c r="H100" s="49"/>
      <c r="I100" s="49">
        <v>1988</v>
      </c>
      <c r="J100" s="49"/>
      <c r="K100" s="47" t="s">
        <v>82</v>
      </c>
      <c r="L100" s="64">
        <v>9</v>
      </c>
      <c r="M100" s="64">
        <v>3</v>
      </c>
      <c r="N100" s="26">
        <v>7360.9</v>
      </c>
      <c r="O100" s="26">
        <v>5668</v>
      </c>
      <c r="P100" s="26">
        <v>5668</v>
      </c>
      <c r="Q100" s="65">
        <v>310</v>
      </c>
      <c r="R100" s="76">
        <f t="shared" si="2"/>
        <v>2708000</v>
      </c>
      <c r="S100" s="76">
        <v>0</v>
      </c>
      <c r="T100" s="76">
        <v>0</v>
      </c>
      <c r="U100" s="76">
        <v>0</v>
      </c>
      <c r="V100" s="26">
        <f>2600000+108000</f>
        <v>2708000</v>
      </c>
      <c r="W100" s="76">
        <f t="shared" si="5"/>
        <v>477.76993648553281</v>
      </c>
      <c r="X100" s="26">
        <v>11424</v>
      </c>
      <c r="Y100" s="66" t="s">
        <v>78</v>
      </c>
    </row>
    <row r="101" spans="1:25" s="52" customFormat="1" ht="14.4" x14ac:dyDescent="0.25">
      <c r="A101" s="47">
        <v>24</v>
      </c>
      <c r="B101" s="48" t="s">
        <v>70</v>
      </c>
      <c r="C101" s="48" t="s">
        <v>71</v>
      </c>
      <c r="D101" s="48" t="s">
        <v>74</v>
      </c>
      <c r="E101" s="48" t="s">
        <v>86</v>
      </c>
      <c r="F101" s="49">
        <v>45</v>
      </c>
      <c r="G101" s="49"/>
      <c r="H101" s="49"/>
      <c r="I101" s="49">
        <v>1987</v>
      </c>
      <c r="J101" s="49"/>
      <c r="K101" s="47" t="s">
        <v>82</v>
      </c>
      <c r="L101" s="64">
        <v>9</v>
      </c>
      <c r="M101" s="64">
        <v>1</v>
      </c>
      <c r="N101" s="26">
        <v>6655.1</v>
      </c>
      <c r="O101" s="26">
        <v>5443.9</v>
      </c>
      <c r="P101" s="26">
        <v>4945.8999999999996</v>
      </c>
      <c r="Q101" s="65">
        <v>249</v>
      </c>
      <c r="R101" s="76">
        <f>S101+T101+U101+V101</f>
        <v>1117600</v>
      </c>
      <c r="S101" s="76">
        <v>0</v>
      </c>
      <c r="T101" s="76">
        <v>0</v>
      </c>
      <c r="U101" s="76">
        <v>0</v>
      </c>
      <c r="V101" s="26">
        <f>1062600+55000</f>
        <v>1117600</v>
      </c>
      <c r="W101" s="76">
        <f>R101/O101</f>
        <v>205.29399878763388</v>
      </c>
      <c r="X101" s="26">
        <v>11424</v>
      </c>
      <c r="Y101" s="66" t="s">
        <v>78</v>
      </c>
    </row>
    <row r="102" spans="1:25" s="52" customFormat="1" ht="14.4" x14ac:dyDescent="0.25">
      <c r="A102" s="47">
        <v>35</v>
      </c>
      <c r="B102" s="48" t="s">
        <v>70</v>
      </c>
      <c r="C102" s="48" t="s">
        <v>71</v>
      </c>
      <c r="D102" s="48" t="s">
        <v>76</v>
      </c>
      <c r="E102" s="48" t="s">
        <v>89</v>
      </c>
      <c r="F102" s="49">
        <v>54</v>
      </c>
      <c r="G102" s="49"/>
      <c r="H102" s="49"/>
      <c r="I102" s="49">
        <v>1974</v>
      </c>
      <c r="J102" s="49"/>
      <c r="K102" s="47" t="s">
        <v>75</v>
      </c>
      <c r="L102" s="64">
        <v>9</v>
      </c>
      <c r="M102" s="64">
        <v>4</v>
      </c>
      <c r="N102" s="76">
        <v>8144.2</v>
      </c>
      <c r="O102" s="76">
        <v>7350.2</v>
      </c>
      <c r="P102" s="76">
        <v>6942.1</v>
      </c>
      <c r="Q102" s="75">
        <v>339</v>
      </c>
      <c r="R102" s="76">
        <f t="shared" si="2"/>
        <v>10156117</v>
      </c>
      <c r="S102" s="76">
        <v>0</v>
      </c>
      <c r="T102" s="76">
        <v>0</v>
      </c>
      <c r="U102" s="76">
        <v>0</v>
      </c>
      <c r="V102" s="26">
        <f>987000+2327000+1680000+4957217+96000+108900</f>
        <v>10156117</v>
      </c>
      <c r="W102" s="76">
        <f t="shared" si="3"/>
        <v>1381.7470272917744</v>
      </c>
      <c r="X102" s="26">
        <v>11424</v>
      </c>
      <c r="Y102" s="66" t="s">
        <v>78</v>
      </c>
    </row>
    <row r="103" spans="1:25" s="52" customFormat="1" ht="14.4" x14ac:dyDescent="0.25">
      <c r="A103" s="47">
        <v>37</v>
      </c>
      <c r="B103" s="48" t="s">
        <v>70</v>
      </c>
      <c r="C103" s="48" t="s">
        <v>71</v>
      </c>
      <c r="D103" s="48" t="s">
        <v>72</v>
      </c>
      <c r="E103" s="48" t="s">
        <v>81</v>
      </c>
      <c r="F103" s="49">
        <v>34</v>
      </c>
      <c r="G103" s="49"/>
      <c r="H103" s="49"/>
      <c r="I103" s="49">
        <v>1991</v>
      </c>
      <c r="J103" s="49"/>
      <c r="K103" s="47" t="s">
        <v>82</v>
      </c>
      <c r="L103" s="64">
        <v>9</v>
      </c>
      <c r="M103" s="64">
        <v>2</v>
      </c>
      <c r="N103" s="61">
        <v>4591.28</v>
      </c>
      <c r="O103" s="61">
        <v>3077.9</v>
      </c>
      <c r="P103" s="61">
        <f>O103-151.2</f>
        <v>2926.7000000000003</v>
      </c>
      <c r="Q103" s="92">
        <v>160</v>
      </c>
      <c r="R103" s="76">
        <f t="shared" si="2"/>
        <v>4265000</v>
      </c>
      <c r="S103" s="76">
        <v>0</v>
      </c>
      <c r="T103" s="76">
        <v>0</v>
      </c>
      <c r="U103" s="76">
        <v>0</v>
      </c>
      <c r="V103" s="26">
        <v>4265000</v>
      </c>
      <c r="W103" s="76">
        <f t="shared" si="3"/>
        <v>1385.685044998213</v>
      </c>
      <c r="X103" s="26">
        <v>11424</v>
      </c>
      <c r="Y103" s="66" t="s">
        <v>78</v>
      </c>
    </row>
    <row r="104" spans="1:25" s="52" customFormat="1" ht="14.4" x14ac:dyDescent="0.25">
      <c r="A104" s="47">
        <v>38</v>
      </c>
      <c r="B104" s="48" t="s">
        <v>70</v>
      </c>
      <c r="C104" s="48" t="s">
        <v>71</v>
      </c>
      <c r="D104" s="48" t="s">
        <v>72</v>
      </c>
      <c r="E104" s="48" t="s">
        <v>81</v>
      </c>
      <c r="F104" s="49">
        <v>31</v>
      </c>
      <c r="G104" s="49"/>
      <c r="H104" s="49"/>
      <c r="I104" s="49">
        <v>1984</v>
      </c>
      <c r="J104" s="49"/>
      <c r="K104" s="47" t="s">
        <v>82</v>
      </c>
      <c r="L104" s="64">
        <v>9</v>
      </c>
      <c r="M104" s="64">
        <v>4</v>
      </c>
      <c r="N104" s="61">
        <v>8493.1</v>
      </c>
      <c r="O104" s="61">
        <v>7328.7</v>
      </c>
      <c r="P104" s="61">
        <f>O104-100.8</f>
        <v>7227.9</v>
      </c>
      <c r="Q104" s="92">
        <v>383</v>
      </c>
      <c r="R104" s="76">
        <f t="shared" si="2"/>
        <v>8465000</v>
      </c>
      <c r="S104" s="76">
        <v>0</v>
      </c>
      <c r="T104" s="76">
        <v>0</v>
      </c>
      <c r="U104" s="76">
        <v>0</v>
      </c>
      <c r="V104" s="26">
        <v>8465000</v>
      </c>
      <c r="W104" s="76">
        <f t="shared" si="3"/>
        <v>1155.0479621215222</v>
      </c>
      <c r="X104" s="26">
        <v>11424</v>
      </c>
      <c r="Y104" s="66" t="s">
        <v>78</v>
      </c>
    </row>
    <row r="105" spans="1:25" s="52" customFormat="1" ht="14.4" x14ac:dyDescent="0.25">
      <c r="A105" s="47">
        <v>39</v>
      </c>
      <c r="B105" s="48" t="s">
        <v>70</v>
      </c>
      <c r="C105" s="48" t="s">
        <v>71</v>
      </c>
      <c r="D105" s="48" t="s">
        <v>72</v>
      </c>
      <c r="E105" s="48" t="s">
        <v>103</v>
      </c>
      <c r="F105" s="49">
        <v>14</v>
      </c>
      <c r="G105" s="49"/>
      <c r="H105" s="49"/>
      <c r="I105" s="49">
        <v>1989</v>
      </c>
      <c r="J105" s="49"/>
      <c r="K105" s="47" t="s">
        <v>82</v>
      </c>
      <c r="L105" s="64">
        <v>9</v>
      </c>
      <c r="M105" s="64">
        <v>3</v>
      </c>
      <c r="N105" s="61">
        <v>9034.2999999999993</v>
      </c>
      <c r="O105" s="61">
        <v>6693.1</v>
      </c>
      <c r="P105" s="61">
        <f>O105-387.3</f>
        <v>6305.8</v>
      </c>
      <c r="Q105" s="92">
        <v>309</v>
      </c>
      <c r="R105" s="76">
        <f t="shared" si="2"/>
        <v>6365000</v>
      </c>
      <c r="S105" s="76">
        <v>0</v>
      </c>
      <c r="T105" s="76">
        <v>0</v>
      </c>
      <c r="U105" s="76">
        <v>0</v>
      </c>
      <c r="V105" s="26">
        <v>6365000</v>
      </c>
      <c r="W105" s="76">
        <f t="shared" si="3"/>
        <v>950.97936681059593</v>
      </c>
      <c r="X105" s="26">
        <v>11424</v>
      </c>
      <c r="Y105" s="66" t="s">
        <v>78</v>
      </c>
    </row>
    <row r="106" spans="1:25" s="52" customFormat="1" ht="14.4" x14ac:dyDescent="0.25">
      <c r="A106" s="47">
        <v>40</v>
      </c>
      <c r="B106" s="48" t="s">
        <v>70</v>
      </c>
      <c r="C106" s="48" t="s">
        <v>71</v>
      </c>
      <c r="D106" s="48" t="s">
        <v>72</v>
      </c>
      <c r="E106" s="48" t="s">
        <v>122</v>
      </c>
      <c r="F106" s="49">
        <v>35</v>
      </c>
      <c r="G106" s="49"/>
      <c r="H106" s="49"/>
      <c r="I106" s="49">
        <v>1992</v>
      </c>
      <c r="J106" s="49"/>
      <c r="K106" s="47" t="s">
        <v>82</v>
      </c>
      <c r="L106" s="64">
        <v>9</v>
      </c>
      <c r="M106" s="64">
        <v>2</v>
      </c>
      <c r="N106" s="61">
        <v>5329.98</v>
      </c>
      <c r="O106" s="61">
        <v>3616.7</v>
      </c>
      <c r="P106" s="61">
        <f>O106-101</f>
        <v>3515.7</v>
      </c>
      <c r="Q106" s="92">
        <v>142</v>
      </c>
      <c r="R106" s="76">
        <f t="shared" si="2"/>
        <v>4265000</v>
      </c>
      <c r="S106" s="76">
        <v>0</v>
      </c>
      <c r="T106" s="76">
        <v>0</v>
      </c>
      <c r="U106" s="76">
        <v>0</v>
      </c>
      <c r="V106" s="26">
        <v>4265000</v>
      </c>
      <c r="W106" s="76">
        <f t="shared" si="3"/>
        <v>1179.2518041308376</v>
      </c>
      <c r="X106" s="26">
        <v>11424</v>
      </c>
      <c r="Y106" s="66" t="s">
        <v>78</v>
      </c>
    </row>
    <row r="107" spans="1:25" s="52" customFormat="1" ht="14.4" x14ac:dyDescent="0.25">
      <c r="A107" s="47">
        <v>41</v>
      </c>
      <c r="B107" s="48" t="s">
        <v>70</v>
      </c>
      <c r="C107" s="48" t="s">
        <v>71</v>
      </c>
      <c r="D107" s="48" t="s">
        <v>76</v>
      </c>
      <c r="E107" s="48" t="s">
        <v>80</v>
      </c>
      <c r="F107" s="49">
        <v>210</v>
      </c>
      <c r="G107" s="49"/>
      <c r="H107" s="49"/>
      <c r="I107" s="49">
        <v>1987</v>
      </c>
      <c r="J107" s="49"/>
      <c r="K107" s="47" t="s">
        <v>75</v>
      </c>
      <c r="L107" s="64">
        <v>12</v>
      </c>
      <c r="M107" s="64">
        <v>1</v>
      </c>
      <c r="N107" s="61">
        <v>4729.2</v>
      </c>
      <c r="O107" s="61">
        <v>3898.3</v>
      </c>
      <c r="P107" s="61">
        <f>O107-167.9</f>
        <v>3730.4</v>
      </c>
      <c r="Q107" s="92">
        <v>151</v>
      </c>
      <c r="R107" s="76">
        <f t="shared" si="2"/>
        <v>4265000</v>
      </c>
      <c r="S107" s="76">
        <v>0</v>
      </c>
      <c r="T107" s="76">
        <v>0</v>
      </c>
      <c r="U107" s="76">
        <v>0</v>
      </c>
      <c r="V107" s="26">
        <v>4265000</v>
      </c>
      <c r="W107" s="76">
        <f t="shared" si="3"/>
        <v>1094.0666444347535</v>
      </c>
      <c r="X107" s="26">
        <v>11424</v>
      </c>
      <c r="Y107" s="66" t="s">
        <v>78</v>
      </c>
    </row>
    <row r="108" spans="1:25" s="52" customFormat="1" ht="14.4" x14ac:dyDescent="0.25">
      <c r="A108" s="47">
        <v>42</v>
      </c>
      <c r="B108" s="48" t="s">
        <v>70</v>
      </c>
      <c r="C108" s="48" t="s">
        <v>71</v>
      </c>
      <c r="D108" s="48" t="s">
        <v>76</v>
      </c>
      <c r="E108" s="48" t="s">
        <v>80</v>
      </c>
      <c r="F108" s="49">
        <v>230</v>
      </c>
      <c r="G108" s="49"/>
      <c r="H108" s="49"/>
      <c r="I108" s="49">
        <v>1988</v>
      </c>
      <c r="J108" s="49"/>
      <c r="K108" s="47" t="s">
        <v>82</v>
      </c>
      <c r="L108" s="64">
        <v>9</v>
      </c>
      <c r="M108" s="64">
        <v>2</v>
      </c>
      <c r="N108" s="61">
        <v>4600.5</v>
      </c>
      <c r="O108" s="61">
        <v>3831.2</v>
      </c>
      <c r="P108" s="61">
        <f>O108-35.5</f>
        <v>3795.7</v>
      </c>
      <c r="Q108" s="92">
        <v>169</v>
      </c>
      <c r="R108" s="76">
        <f t="shared" si="2"/>
        <v>4265000</v>
      </c>
      <c r="S108" s="76">
        <v>0</v>
      </c>
      <c r="T108" s="76">
        <v>0</v>
      </c>
      <c r="U108" s="76">
        <v>0</v>
      </c>
      <c r="V108" s="26">
        <v>4265000</v>
      </c>
      <c r="W108" s="76">
        <f t="shared" si="3"/>
        <v>1113.2282313635415</v>
      </c>
      <c r="X108" s="26">
        <v>11424</v>
      </c>
      <c r="Y108" s="66" t="s">
        <v>78</v>
      </c>
    </row>
    <row r="109" spans="1:25" s="52" customFormat="1" ht="14.4" x14ac:dyDescent="0.25">
      <c r="A109" s="47">
        <v>43</v>
      </c>
      <c r="B109" s="48" t="s">
        <v>70</v>
      </c>
      <c r="C109" s="48" t="s">
        <v>71</v>
      </c>
      <c r="D109" s="48" t="s">
        <v>76</v>
      </c>
      <c r="E109" s="48" t="s">
        <v>89</v>
      </c>
      <c r="F109" s="49">
        <v>34</v>
      </c>
      <c r="G109" s="49"/>
      <c r="H109" s="49"/>
      <c r="I109" s="49">
        <v>1983</v>
      </c>
      <c r="J109" s="49"/>
      <c r="K109" s="47" t="s">
        <v>75</v>
      </c>
      <c r="L109" s="64">
        <v>9</v>
      </c>
      <c r="M109" s="64">
        <v>7</v>
      </c>
      <c r="N109" s="61">
        <v>25683.21</v>
      </c>
      <c r="O109" s="61">
        <v>13872</v>
      </c>
      <c r="P109" s="61">
        <f>O109-587.2</f>
        <v>13284.8</v>
      </c>
      <c r="Q109" s="92">
        <v>555</v>
      </c>
      <c r="R109" s="76">
        <f t="shared" si="2"/>
        <v>14765000</v>
      </c>
      <c r="S109" s="76">
        <v>0</v>
      </c>
      <c r="T109" s="76">
        <v>0</v>
      </c>
      <c r="U109" s="76">
        <v>0</v>
      </c>
      <c r="V109" s="26">
        <v>14765000</v>
      </c>
      <c r="W109" s="76">
        <f t="shared" si="3"/>
        <v>1064.374279123414</v>
      </c>
      <c r="X109" s="26">
        <v>11424</v>
      </c>
      <c r="Y109" s="66" t="s">
        <v>78</v>
      </c>
    </row>
    <row r="110" spans="1:25" s="52" customFormat="1" ht="14.4" x14ac:dyDescent="0.25">
      <c r="A110" s="47">
        <v>44</v>
      </c>
      <c r="B110" s="48" t="s">
        <v>70</v>
      </c>
      <c r="C110" s="48" t="s">
        <v>71</v>
      </c>
      <c r="D110" s="48" t="s">
        <v>76</v>
      </c>
      <c r="E110" s="48" t="s">
        <v>89</v>
      </c>
      <c r="F110" s="49">
        <v>65</v>
      </c>
      <c r="G110" s="49"/>
      <c r="H110" s="49"/>
      <c r="I110" s="49">
        <v>1991</v>
      </c>
      <c r="J110" s="49"/>
      <c r="K110" s="47" t="s">
        <v>82</v>
      </c>
      <c r="L110" s="64">
        <v>9</v>
      </c>
      <c r="M110" s="64">
        <v>7</v>
      </c>
      <c r="N110" s="61">
        <v>20499.61</v>
      </c>
      <c r="O110" s="61">
        <v>14140</v>
      </c>
      <c r="P110" s="61">
        <f>O110-694.5</f>
        <v>13445.5</v>
      </c>
      <c r="Q110" s="92">
        <v>652</v>
      </c>
      <c r="R110" s="76">
        <f t="shared" si="2"/>
        <v>14765000</v>
      </c>
      <c r="S110" s="76">
        <v>0</v>
      </c>
      <c r="T110" s="76">
        <v>0</v>
      </c>
      <c r="U110" s="76">
        <v>0</v>
      </c>
      <c r="V110" s="26">
        <v>14765000</v>
      </c>
      <c r="W110" s="76">
        <f t="shared" si="3"/>
        <v>1044.2008486562943</v>
      </c>
      <c r="X110" s="26">
        <v>11424</v>
      </c>
      <c r="Y110" s="66" t="s">
        <v>78</v>
      </c>
    </row>
    <row r="111" spans="1:25" s="52" customFormat="1" ht="14.4" x14ac:dyDescent="0.25">
      <c r="A111" s="47">
        <v>45</v>
      </c>
      <c r="B111" s="48" t="s">
        <v>70</v>
      </c>
      <c r="C111" s="48" t="s">
        <v>71</v>
      </c>
      <c r="D111" s="48" t="s">
        <v>123</v>
      </c>
      <c r="E111" s="48" t="s">
        <v>124</v>
      </c>
      <c r="F111" s="49">
        <v>1</v>
      </c>
      <c r="G111" s="49"/>
      <c r="H111" s="49"/>
      <c r="I111" s="49">
        <v>1978</v>
      </c>
      <c r="J111" s="49"/>
      <c r="K111" s="47" t="s">
        <v>75</v>
      </c>
      <c r="L111" s="176" t="s">
        <v>126</v>
      </c>
      <c r="M111" s="64">
        <v>10</v>
      </c>
      <c r="N111" s="61">
        <v>15226.9</v>
      </c>
      <c r="O111" s="61">
        <v>14862.3</v>
      </c>
      <c r="P111" s="61">
        <f>O111-271.3</f>
        <v>14591</v>
      </c>
      <c r="Q111" s="92">
        <v>533</v>
      </c>
      <c r="R111" s="76">
        <f t="shared" si="2"/>
        <v>21065000</v>
      </c>
      <c r="S111" s="76">
        <v>0</v>
      </c>
      <c r="T111" s="76">
        <v>0</v>
      </c>
      <c r="U111" s="76">
        <v>0</v>
      </c>
      <c r="V111" s="26">
        <v>21065000</v>
      </c>
      <c r="W111" s="76">
        <f t="shared" si="3"/>
        <v>1417.3445563607249</v>
      </c>
      <c r="X111" s="26">
        <v>11424</v>
      </c>
      <c r="Y111" s="66" t="s">
        <v>78</v>
      </c>
    </row>
    <row r="112" spans="1:25" s="52" customFormat="1" ht="14.4" x14ac:dyDescent="0.25">
      <c r="A112" s="47">
        <v>46</v>
      </c>
      <c r="B112" s="48" t="s">
        <v>70</v>
      </c>
      <c r="C112" s="48" t="s">
        <v>71</v>
      </c>
      <c r="D112" s="48" t="s">
        <v>72</v>
      </c>
      <c r="E112" s="48" t="s">
        <v>125</v>
      </c>
      <c r="F112" s="49">
        <v>11</v>
      </c>
      <c r="G112" s="49"/>
      <c r="H112" s="49"/>
      <c r="I112" s="49">
        <v>1977</v>
      </c>
      <c r="J112" s="49"/>
      <c r="K112" s="47" t="s">
        <v>75</v>
      </c>
      <c r="L112" s="64">
        <v>12</v>
      </c>
      <c r="M112" s="64">
        <v>1</v>
      </c>
      <c r="N112" s="61">
        <v>5684.12</v>
      </c>
      <c r="O112" s="61">
        <v>3930.1</v>
      </c>
      <c r="P112" s="61">
        <f>O112-153.2</f>
        <v>3776.9</v>
      </c>
      <c r="Q112" s="92">
        <v>158</v>
      </c>
      <c r="R112" s="76">
        <f t="shared" si="2"/>
        <v>2165000</v>
      </c>
      <c r="S112" s="76">
        <v>0</v>
      </c>
      <c r="T112" s="76">
        <v>0</v>
      </c>
      <c r="U112" s="76">
        <v>0</v>
      </c>
      <c r="V112" s="26">
        <v>2165000</v>
      </c>
      <c r="W112" s="76">
        <f t="shared" si="3"/>
        <v>550.87656802625884</v>
      </c>
      <c r="X112" s="26">
        <v>11424</v>
      </c>
      <c r="Y112" s="66" t="s">
        <v>78</v>
      </c>
    </row>
    <row r="113" spans="1:25" s="52" customFormat="1" ht="14.4" x14ac:dyDescent="0.25">
      <c r="A113" s="47">
        <v>47</v>
      </c>
      <c r="B113" s="48" t="s">
        <v>70</v>
      </c>
      <c r="C113" s="48" t="s">
        <v>71</v>
      </c>
      <c r="D113" s="48" t="s">
        <v>72</v>
      </c>
      <c r="E113" s="48" t="s">
        <v>84</v>
      </c>
      <c r="F113" s="49">
        <v>60</v>
      </c>
      <c r="G113" s="49"/>
      <c r="H113" s="49"/>
      <c r="I113" s="49">
        <v>1988</v>
      </c>
      <c r="J113" s="49"/>
      <c r="K113" s="47" t="s">
        <v>75</v>
      </c>
      <c r="L113" s="64">
        <v>12</v>
      </c>
      <c r="M113" s="64">
        <v>1</v>
      </c>
      <c r="N113" s="177">
        <v>4852.8999999999996</v>
      </c>
      <c r="O113" s="177">
        <v>3989.8</v>
      </c>
      <c r="P113" s="178">
        <f>O113-172.6</f>
        <v>3817.2000000000003</v>
      </c>
      <c r="Q113" s="179">
        <v>167</v>
      </c>
      <c r="R113" s="76">
        <f t="shared" si="2"/>
        <v>4265000</v>
      </c>
      <c r="S113" s="76">
        <v>0</v>
      </c>
      <c r="T113" s="76">
        <v>0</v>
      </c>
      <c r="U113" s="76">
        <v>0</v>
      </c>
      <c r="V113" s="26">
        <v>4265000</v>
      </c>
      <c r="W113" s="76">
        <f t="shared" si="3"/>
        <v>1068.975888515715</v>
      </c>
      <c r="X113" s="26">
        <v>11424</v>
      </c>
      <c r="Y113" s="66" t="s">
        <v>78</v>
      </c>
    </row>
    <row r="114" spans="1:25" s="43" customFormat="1" ht="20.3" customHeight="1" x14ac:dyDescent="0.25">
      <c r="A114" s="68" t="s">
        <v>73</v>
      </c>
      <c r="B114" s="68"/>
      <c r="C114" s="68"/>
      <c r="D114" s="68"/>
      <c r="E114" s="68"/>
      <c r="F114" s="69"/>
      <c r="G114" s="69"/>
      <c r="H114" s="69"/>
      <c r="I114" s="70" t="s">
        <v>0</v>
      </c>
      <c r="J114" s="70" t="s">
        <v>0</v>
      </c>
      <c r="K114" s="70" t="s">
        <v>0</v>
      </c>
      <c r="L114" s="71" t="s">
        <v>0</v>
      </c>
      <c r="M114" s="71">
        <f t="shared" ref="M114:T114" si="6">SUM(M67:M113)</f>
        <v>194</v>
      </c>
      <c r="N114" s="10">
        <f t="shared" si="6"/>
        <v>300100.50000000006</v>
      </c>
      <c r="O114" s="10">
        <f t="shared" si="6"/>
        <v>245683.59000000003</v>
      </c>
      <c r="P114" s="10">
        <f t="shared" si="6"/>
        <v>232779.1</v>
      </c>
      <c r="Q114" s="180">
        <f t="shared" si="6"/>
        <v>10556</v>
      </c>
      <c r="R114" s="93">
        <f t="shared" si="6"/>
        <v>200000000</v>
      </c>
      <c r="S114" s="10">
        <f t="shared" si="6"/>
        <v>0</v>
      </c>
      <c r="T114" s="10">
        <f t="shared" si="6"/>
        <v>0</v>
      </c>
      <c r="U114" s="10">
        <v>0</v>
      </c>
      <c r="V114" s="10">
        <f>SUM(V67:V113)</f>
        <v>200000000</v>
      </c>
      <c r="W114" s="93">
        <f t="shared" si="3"/>
        <v>814.05518374263409</v>
      </c>
      <c r="X114" s="10">
        <v>11424</v>
      </c>
      <c r="Y114" s="72" t="s">
        <v>0</v>
      </c>
    </row>
    <row r="115" spans="1:25" hidden="1" x14ac:dyDescent="0.25">
      <c r="A115" s="9"/>
      <c r="B115" s="9"/>
      <c r="C115" s="9"/>
      <c r="D115" s="9"/>
      <c r="E115" s="9"/>
      <c r="F115" s="9"/>
      <c r="G115" s="9"/>
      <c r="H115" s="5"/>
      <c r="I115" s="6"/>
      <c r="J115" s="4"/>
      <c r="K115" s="4"/>
      <c r="L115" s="4"/>
      <c r="M115" s="4"/>
      <c r="N115" s="4"/>
      <c r="O115" s="4"/>
      <c r="P115" s="4"/>
      <c r="Q115" s="9"/>
      <c r="R115" s="7">
        <f>SUM(R114)</f>
        <v>200000000</v>
      </c>
      <c r="S115" s="4"/>
      <c r="T115" s="4"/>
      <c r="U115" s="8">
        <f>SUM(U67:U114)</f>
        <v>0</v>
      </c>
      <c r="V115" s="4"/>
      <c r="W115" s="8">
        <f>SUM(W67:W114)</f>
        <v>46100.377730213819</v>
      </c>
      <c r="X115" s="9"/>
      <c r="Y115" s="4"/>
    </row>
    <row r="116" spans="1:25" hidden="1" x14ac:dyDescent="0.25">
      <c r="A116" s="9"/>
      <c r="B116" s="9"/>
      <c r="C116" s="9"/>
      <c r="D116" s="9"/>
      <c r="E116" s="9"/>
      <c r="F116" s="9"/>
      <c r="G116" s="9"/>
      <c r="H116" s="5"/>
      <c r="I116" s="6"/>
      <c r="J116" s="4"/>
      <c r="K116" s="4"/>
      <c r="L116" s="4"/>
      <c r="M116" s="4"/>
      <c r="N116" s="4"/>
      <c r="O116" s="4"/>
      <c r="P116" s="4"/>
      <c r="Q116" s="9"/>
      <c r="R116" s="9"/>
      <c r="S116" s="4"/>
      <c r="T116" s="4"/>
      <c r="U116" s="4"/>
      <c r="V116" s="4"/>
      <c r="W116" s="4"/>
      <c r="X116" s="9"/>
      <c r="Y116" s="4"/>
    </row>
    <row r="117" spans="1:25" hidden="1" x14ac:dyDescent="0.25">
      <c r="A117" s="9"/>
      <c r="B117" s="9"/>
      <c r="C117" s="9"/>
      <c r="D117" s="9"/>
      <c r="E117" s="9"/>
      <c r="F117" s="9"/>
      <c r="G117" s="9"/>
      <c r="H117" s="5"/>
      <c r="I117" s="6"/>
      <c r="J117" s="4"/>
      <c r="K117" s="4"/>
      <c r="L117" s="4"/>
      <c r="M117" s="4"/>
      <c r="N117" s="4"/>
      <c r="O117" s="4"/>
      <c r="P117" s="4"/>
      <c r="Q117" s="9"/>
      <c r="R117" s="9"/>
      <c r="S117" s="4"/>
      <c r="T117" s="4"/>
      <c r="U117" s="4"/>
      <c r="V117" s="4"/>
      <c r="W117" s="4"/>
      <c r="X117" s="9"/>
      <c r="Y117" s="4"/>
    </row>
    <row r="118" spans="1:25" hidden="1" x14ac:dyDescent="0.25">
      <c r="A118" s="9"/>
      <c r="B118" s="9"/>
      <c r="C118" s="9"/>
      <c r="D118" s="9"/>
      <c r="E118" s="9"/>
      <c r="F118" s="9"/>
      <c r="G118" s="9"/>
      <c r="H118" s="5"/>
      <c r="I118" s="6"/>
      <c r="J118" s="4"/>
      <c r="K118" s="4"/>
      <c r="L118" s="4"/>
      <c r="M118" s="4"/>
      <c r="N118" s="4"/>
      <c r="O118" s="4"/>
      <c r="P118" s="4"/>
      <c r="Q118" s="9"/>
      <c r="R118" s="9"/>
      <c r="S118" s="4"/>
      <c r="T118" s="4"/>
      <c r="U118" s="4"/>
      <c r="V118" s="4"/>
      <c r="W118" s="4"/>
      <c r="X118" s="9"/>
      <c r="Y118" s="4"/>
    </row>
    <row r="119" spans="1:25" hidden="1" x14ac:dyDescent="0.25">
      <c r="A119" s="9"/>
      <c r="B119" s="9"/>
      <c r="C119" s="9"/>
      <c r="D119" s="9"/>
      <c r="E119" s="9"/>
      <c r="F119" s="9"/>
      <c r="G119" s="9"/>
      <c r="H119" s="5"/>
      <c r="I119" s="6"/>
      <c r="J119" s="4"/>
      <c r="K119" s="4"/>
      <c r="L119" s="4"/>
      <c r="M119" s="4"/>
      <c r="N119" s="4"/>
      <c r="O119" s="4"/>
      <c r="P119" s="4"/>
      <c r="Q119" s="9"/>
      <c r="R119" s="9"/>
      <c r="S119" s="4"/>
      <c r="T119" s="4"/>
      <c r="U119" s="4"/>
      <c r="V119" s="4"/>
      <c r="W119" s="4"/>
      <c r="X119" s="9"/>
      <c r="Y119" s="4"/>
    </row>
    <row r="120" spans="1:25" hidden="1" x14ac:dyDescent="0.25">
      <c r="A120" s="9"/>
      <c r="B120" s="9"/>
      <c r="C120" s="9"/>
      <c r="D120" s="9"/>
      <c r="E120" s="9"/>
      <c r="F120" s="9"/>
      <c r="G120" s="9"/>
      <c r="H120" s="5"/>
      <c r="I120" s="6"/>
      <c r="J120" s="4"/>
      <c r="K120" s="4"/>
      <c r="L120" s="4"/>
      <c r="M120" s="4"/>
      <c r="N120" s="4"/>
      <c r="O120" s="4"/>
      <c r="P120" s="4"/>
      <c r="Q120" s="9"/>
      <c r="R120" s="9"/>
      <c r="S120" s="4"/>
      <c r="T120" s="4"/>
      <c r="U120" s="4"/>
      <c r="V120" s="4"/>
      <c r="W120" s="4"/>
      <c r="X120" s="9"/>
      <c r="Y120" s="4"/>
    </row>
    <row r="121" spans="1:25" hidden="1" x14ac:dyDescent="0.25">
      <c r="A121" s="9"/>
      <c r="B121" s="9"/>
      <c r="C121" s="9"/>
      <c r="D121" s="9"/>
      <c r="E121" s="9"/>
      <c r="F121" s="9"/>
      <c r="G121" s="9"/>
      <c r="H121" s="5"/>
      <c r="I121" s="6"/>
      <c r="J121" s="4"/>
      <c r="K121" s="4"/>
      <c r="L121" s="4"/>
      <c r="M121" s="4"/>
      <c r="N121" s="4"/>
      <c r="O121" s="4"/>
      <c r="P121" s="4"/>
      <c r="Q121" s="9"/>
      <c r="R121" s="9"/>
      <c r="S121" s="4"/>
      <c r="T121" s="4"/>
      <c r="U121" s="4"/>
      <c r="V121" s="4"/>
      <c r="W121" s="4"/>
      <c r="X121" s="9"/>
      <c r="Y121" s="4"/>
    </row>
    <row r="123" spans="1:25" ht="47.45" customHeight="1" x14ac:dyDescent="0.25"/>
  </sheetData>
  <mergeCells count="30">
    <mergeCell ref="A8:Y8"/>
    <mergeCell ref="A66:Y66"/>
    <mergeCell ref="O4:O5"/>
    <mergeCell ref="P4:P5"/>
    <mergeCell ref="R4:R5"/>
    <mergeCell ref="B3:H3"/>
    <mergeCell ref="H4:H6"/>
    <mergeCell ref="G4:G6"/>
    <mergeCell ref="Q3:Q5"/>
    <mergeCell ref="E4:E6"/>
    <mergeCell ref="D4:D6"/>
    <mergeCell ref="C4:C6"/>
    <mergeCell ref="I4:I6"/>
    <mergeCell ref="J4:J6"/>
    <mergeCell ref="V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R3:V3"/>
    <mergeCell ref="F4:F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0EB70C-0EBC-41DF-8DDD-F72160FB450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C9:H65</xm:sqref>
        </x14:conditionalFormatting>
        <x14:conditionalFormatting xmlns:xm="http://schemas.microsoft.com/office/excel/2006/main">
          <x14:cfRule type="expression" priority="2" id="{9040EC2B-E7F8-4823-9887-FCD77AC12BF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C36:H36</xm:sqref>
        </x14:conditionalFormatting>
        <x14:conditionalFormatting xmlns:xm="http://schemas.microsoft.com/office/excel/2006/main">
          <x14:cfRule type="expression" priority="1" id="{656C1716-0AFB-469A-BDC2-AEF959DDB95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C35:H35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T116"/>
  <sheetViews>
    <sheetView view="pageBreakPreview" topLeftCell="U1" zoomScale="70" zoomScaleNormal="100" zoomScaleSheetLayoutView="70" workbookViewId="0">
      <selection activeCell="AT8" sqref="AT8"/>
    </sheetView>
  </sheetViews>
  <sheetFormatPr defaultRowHeight="15.05" x14ac:dyDescent="0.25"/>
  <cols>
    <col min="1" max="1" width="5.33203125" style="1" customWidth="1"/>
    <col min="2" max="2" width="7.33203125" style="2" customWidth="1"/>
    <col min="3" max="3" width="9.6640625" style="1" customWidth="1"/>
    <col min="4" max="4" width="10" style="1" customWidth="1"/>
    <col min="5" max="5" width="18.33203125" style="1" customWidth="1"/>
    <col min="6" max="6" width="5.6640625" style="1" customWidth="1"/>
    <col min="7" max="8" width="4" style="1" customWidth="1"/>
    <col min="9" max="9" width="15.44140625" style="1" customWidth="1"/>
    <col min="10" max="10" width="13.44140625" style="1" customWidth="1"/>
    <col min="11" max="11" width="14.21875" style="1" customWidth="1"/>
    <col min="12" max="12" width="13.44140625" style="1" customWidth="1"/>
    <col min="13" max="13" width="14.6640625" style="1" customWidth="1"/>
    <col min="14" max="14" width="5.33203125" style="1" customWidth="1"/>
    <col min="15" max="15" width="13.109375" style="1" customWidth="1"/>
    <col min="16" max="16" width="5" style="1" customWidth="1"/>
    <col min="17" max="17" width="14.44140625" style="1" customWidth="1"/>
    <col min="18" max="18" width="11.88671875" style="1" customWidth="1"/>
    <col min="19" max="19" width="14.88671875" style="1" customWidth="1"/>
    <col min="20" max="20" width="6.5546875" style="1" customWidth="1"/>
    <col min="21" max="21" width="5.33203125" style="1" customWidth="1"/>
    <col min="22" max="22" width="9.33203125" style="1" customWidth="1"/>
    <col min="23" max="23" width="13.109375" style="1" customWidth="1"/>
    <col min="24" max="24" width="11.6640625" style="1" bestFit="1" customWidth="1"/>
    <col min="25" max="25" width="6.109375" style="1" bestFit="1" customWidth="1"/>
    <col min="26" max="26" width="5" style="1" customWidth="1"/>
    <col min="27" max="27" width="5" style="1" bestFit="1" customWidth="1"/>
    <col min="28" max="28" width="4.6640625" style="1" bestFit="1" customWidth="1"/>
    <col min="29" max="29" width="5" style="1" bestFit="1" customWidth="1"/>
    <col min="30" max="30" width="4.6640625" style="1" bestFit="1" customWidth="1"/>
    <col min="31" max="31" width="5" style="1" customWidth="1"/>
    <col min="32" max="33" width="4.6640625" style="1" bestFit="1" customWidth="1"/>
    <col min="34" max="34" width="10.88671875" style="1" customWidth="1"/>
    <col min="35" max="35" width="4.6640625" style="1" bestFit="1" customWidth="1"/>
    <col min="36" max="36" width="11.33203125" style="1" customWidth="1"/>
    <col min="37" max="37" width="10.77734375" style="1" customWidth="1"/>
    <col min="38" max="41" width="4.6640625" style="1" bestFit="1" customWidth="1"/>
    <col min="42" max="42" width="7.21875" style="1" customWidth="1"/>
    <col min="43" max="43" width="15" style="1" customWidth="1"/>
    <col min="44" max="44" width="10.5546875" style="1" customWidth="1"/>
    <col min="45" max="16384" width="8.88671875" style="1"/>
  </cols>
  <sheetData>
    <row r="1" spans="1:46" ht="87.05" customHeight="1" x14ac:dyDescent="0.25">
      <c r="I1" s="207"/>
      <c r="J1" s="207"/>
      <c r="K1" s="207"/>
      <c r="L1" s="207"/>
      <c r="M1" s="207"/>
      <c r="N1" s="207"/>
      <c r="O1" s="207"/>
      <c r="P1" s="207"/>
      <c r="Q1" s="207"/>
      <c r="R1" s="207"/>
      <c r="AB1" s="183"/>
      <c r="AC1" s="183"/>
      <c r="AD1" s="183"/>
      <c r="AE1" s="183"/>
      <c r="AF1" s="183"/>
      <c r="AG1" s="183"/>
      <c r="AH1" s="183"/>
      <c r="AI1" s="183"/>
      <c r="AJ1" s="183"/>
      <c r="AK1" s="186" t="s">
        <v>129</v>
      </c>
      <c r="AL1" s="186"/>
      <c r="AM1" s="186"/>
      <c r="AN1" s="186"/>
      <c r="AO1" s="186"/>
      <c r="AP1" s="186"/>
      <c r="AQ1" s="186"/>
      <c r="AR1" s="186"/>
    </row>
    <row r="2" spans="1:46" ht="37.35" customHeight="1" x14ac:dyDescent="0.25">
      <c r="I2" s="181"/>
      <c r="J2" s="181"/>
      <c r="K2" s="181"/>
      <c r="L2" s="181"/>
      <c r="M2" s="181"/>
      <c r="N2" s="181"/>
      <c r="O2" s="181"/>
      <c r="P2" s="181"/>
      <c r="Q2" s="181"/>
      <c r="R2" s="181"/>
      <c r="AB2" s="183"/>
      <c r="AC2" s="183"/>
      <c r="AD2" s="183"/>
      <c r="AE2" s="183"/>
      <c r="AF2" s="183"/>
      <c r="AG2" s="183"/>
      <c r="AH2" s="183"/>
      <c r="AI2" s="183"/>
      <c r="AJ2" s="183"/>
      <c r="AK2" s="185"/>
      <c r="AL2" s="185"/>
      <c r="AM2" s="185"/>
      <c r="AN2" s="185"/>
      <c r="AO2" s="185"/>
      <c r="AP2" s="185"/>
      <c r="AQ2" s="185"/>
      <c r="AR2" s="185"/>
    </row>
    <row r="3" spans="1:46" ht="30.15" customHeight="1" x14ac:dyDescent="0.25">
      <c r="A3" s="214" t="s">
        <v>98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</row>
    <row r="4" spans="1:46" s="43" customFormat="1" ht="34.549999999999997" customHeight="1" x14ac:dyDescent="0.25">
      <c r="A4" s="221" t="s">
        <v>28</v>
      </c>
      <c r="B4" s="202" t="s">
        <v>60</v>
      </c>
      <c r="C4" s="202"/>
      <c r="D4" s="202"/>
      <c r="E4" s="202"/>
      <c r="F4" s="202"/>
      <c r="G4" s="202"/>
      <c r="H4" s="202"/>
      <c r="I4" s="221" t="s">
        <v>27</v>
      </c>
      <c r="J4" s="224" t="s">
        <v>44</v>
      </c>
      <c r="K4" s="224"/>
      <c r="L4" s="224"/>
      <c r="M4" s="224"/>
      <c r="N4" s="224"/>
      <c r="O4" s="224"/>
      <c r="P4" s="206" t="s">
        <v>50</v>
      </c>
      <c r="Q4" s="206"/>
      <c r="R4" s="206" t="s">
        <v>51</v>
      </c>
      <c r="S4" s="206"/>
      <c r="T4" s="206" t="s">
        <v>52</v>
      </c>
      <c r="U4" s="206"/>
      <c r="V4" s="206" t="s">
        <v>53</v>
      </c>
      <c r="W4" s="206"/>
      <c r="X4" s="208" t="s">
        <v>62</v>
      </c>
      <c r="Y4" s="206" t="s">
        <v>54</v>
      </c>
      <c r="Z4" s="206"/>
      <c r="AA4" s="206" t="s">
        <v>55</v>
      </c>
      <c r="AB4" s="206"/>
      <c r="AC4" s="206" t="s">
        <v>63</v>
      </c>
      <c r="AD4" s="206"/>
      <c r="AE4" s="206" t="s">
        <v>64</v>
      </c>
      <c r="AF4" s="206"/>
      <c r="AG4" s="210" t="s">
        <v>56</v>
      </c>
      <c r="AH4" s="211"/>
      <c r="AI4" s="211"/>
      <c r="AJ4" s="211"/>
      <c r="AK4" s="211"/>
      <c r="AL4" s="211"/>
      <c r="AM4" s="211"/>
      <c r="AN4" s="211"/>
      <c r="AO4" s="211"/>
      <c r="AP4" s="212"/>
      <c r="AQ4" s="206" t="s">
        <v>65</v>
      </c>
      <c r="AR4" s="206" t="s">
        <v>66</v>
      </c>
    </row>
    <row r="5" spans="1:46" s="43" customFormat="1" ht="95.6" customHeight="1" x14ac:dyDescent="0.25">
      <c r="A5" s="222"/>
      <c r="B5" s="196" t="s">
        <v>34</v>
      </c>
      <c r="C5" s="196" t="s">
        <v>59</v>
      </c>
      <c r="D5" s="196" t="s">
        <v>58</v>
      </c>
      <c r="E5" s="196" t="s">
        <v>35</v>
      </c>
      <c r="F5" s="196" t="s">
        <v>36</v>
      </c>
      <c r="G5" s="196" t="s">
        <v>37</v>
      </c>
      <c r="H5" s="196" t="s">
        <v>38</v>
      </c>
      <c r="I5" s="222"/>
      <c r="J5" s="44" t="s">
        <v>45</v>
      </c>
      <c r="K5" s="44" t="s">
        <v>46</v>
      </c>
      <c r="L5" s="44" t="s">
        <v>47</v>
      </c>
      <c r="M5" s="44" t="s">
        <v>48</v>
      </c>
      <c r="N5" s="44" t="s">
        <v>49</v>
      </c>
      <c r="O5" s="44" t="s">
        <v>57</v>
      </c>
      <c r="P5" s="206"/>
      <c r="Q5" s="206"/>
      <c r="R5" s="206"/>
      <c r="S5" s="206"/>
      <c r="T5" s="206"/>
      <c r="U5" s="206"/>
      <c r="V5" s="206"/>
      <c r="W5" s="206"/>
      <c r="X5" s="209"/>
      <c r="Y5" s="206"/>
      <c r="Z5" s="206"/>
      <c r="AA5" s="206"/>
      <c r="AB5" s="206"/>
      <c r="AC5" s="206"/>
      <c r="AD5" s="206"/>
      <c r="AE5" s="206"/>
      <c r="AF5" s="206"/>
      <c r="AG5" s="206" t="s">
        <v>39</v>
      </c>
      <c r="AH5" s="206"/>
      <c r="AI5" s="206" t="s">
        <v>40</v>
      </c>
      <c r="AJ5" s="206"/>
      <c r="AK5" s="206" t="s">
        <v>41</v>
      </c>
      <c r="AL5" s="206"/>
      <c r="AM5" s="206" t="s">
        <v>42</v>
      </c>
      <c r="AN5" s="206"/>
      <c r="AO5" s="206" t="s">
        <v>43</v>
      </c>
      <c r="AP5" s="206"/>
      <c r="AQ5" s="206"/>
      <c r="AR5" s="206"/>
    </row>
    <row r="6" spans="1:46" s="43" customFormat="1" ht="27.5" customHeight="1" x14ac:dyDescent="0.25">
      <c r="A6" s="223"/>
      <c r="B6" s="198"/>
      <c r="C6" s="198"/>
      <c r="D6" s="198"/>
      <c r="E6" s="198"/>
      <c r="F6" s="198"/>
      <c r="G6" s="198"/>
      <c r="H6" s="198"/>
      <c r="I6" s="45" t="s">
        <v>2</v>
      </c>
      <c r="J6" s="45" t="s">
        <v>2</v>
      </c>
      <c r="K6" s="45" t="s">
        <v>2</v>
      </c>
      <c r="L6" s="45" t="s">
        <v>2</v>
      </c>
      <c r="M6" s="45" t="s">
        <v>2</v>
      </c>
      <c r="N6" s="45" t="s">
        <v>2</v>
      </c>
      <c r="O6" s="45" t="s">
        <v>2</v>
      </c>
      <c r="P6" s="45" t="s">
        <v>26</v>
      </c>
      <c r="Q6" s="45" t="s">
        <v>2</v>
      </c>
      <c r="R6" s="45" t="s">
        <v>25</v>
      </c>
      <c r="S6" s="45" t="s">
        <v>2</v>
      </c>
      <c r="T6" s="45" t="s">
        <v>25</v>
      </c>
      <c r="U6" s="45" t="s">
        <v>2</v>
      </c>
      <c r="V6" s="45" t="s">
        <v>25</v>
      </c>
      <c r="W6" s="45" t="s">
        <v>2</v>
      </c>
      <c r="X6" s="45" t="s">
        <v>2</v>
      </c>
      <c r="Y6" s="45" t="s">
        <v>115</v>
      </c>
      <c r="Z6" s="45" t="s">
        <v>2</v>
      </c>
      <c r="AA6" s="45" t="s">
        <v>25</v>
      </c>
      <c r="AB6" s="45" t="s">
        <v>2</v>
      </c>
      <c r="AC6" s="45" t="s">
        <v>25</v>
      </c>
      <c r="AD6" s="45" t="s">
        <v>2</v>
      </c>
      <c r="AE6" s="45" t="s">
        <v>26</v>
      </c>
      <c r="AF6" s="45" t="s">
        <v>2</v>
      </c>
      <c r="AG6" s="45" t="s">
        <v>26</v>
      </c>
      <c r="AH6" s="45" t="s">
        <v>2</v>
      </c>
      <c r="AI6" s="45" t="s">
        <v>26</v>
      </c>
      <c r="AJ6" s="45" t="s">
        <v>2</v>
      </c>
      <c r="AK6" s="45" t="s">
        <v>26</v>
      </c>
      <c r="AL6" s="45" t="s">
        <v>2</v>
      </c>
      <c r="AM6" s="45" t="s">
        <v>26</v>
      </c>
      <c r="AN6" s="45" t="s">
        <v>2</v>
      </c>
      <c r="AO6" s="45" t="s">
        <v>26</v>
      </c>
      <c r="AP6" s="45" t="s">
        <v>2</v>
      </c>
      <c r="AQ6" s="45" t="s">
        <v>2</v>
      </c>
      <c r="AR6" s="45" t="s">
        <v>2</v>
      </c>
    </row>
    <row r="7" spans="1:46" s="43" customFormat="1" ht="14.4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  <c r="U7" s="15">
        <v>21</v>
      </c>
      <c r="V7" s="15">
        <v>22</v>
      </c>
      <c r="W7" s="15">
        <v>23</v>
      </c>
      <c r="X7" s="15">
        <v>24</v>
      </c>
      <c r="Y7" s="15">
        <v>25</v>
      </c>
      <c r="Z7" s="15">
        <v>26</v>
      </c>
      <c r="AA7" s="15">
        <v>27</v>
      </c>
      <c r="AB7" s="15">
        <v>28</v>
      </c>
      <c r="AC7" s="15">
        <v>29</v>
      </c>
      <c r="AD7" s="15">
        <v>30</v>
      </c>
      <c r="AE7" s="15">
        <v>31</v>
      </c>
      <c r="AF7" s="15">
        <v>32</v>
      </c>
      <c r="AG7" s="15">
        <v>33</v>
      </c>
      <c r="AH7" s="15">
        <v>34</v>
      </c>
      <c r="AI7" s="15">
        <v>35</v>
      </c>
      <c r="AJ7" s="15">
        <v>36</v>
      </c>
      <c r="AK7" s="15">
        <v>37</v>
      </c>
      <c r="AL7" s="15">
        <v>38</v>
      </c>
      <c r="AM7" s="15">
        <v>39</v>
      </c>
      <c r="AN7" s="15">
        <v>40</v>
      </c>
      <c r="AO7" s="15">
        <v>41</v>
      </c>
      <c r="AP7" s="15">
        <v>42</v>
      </c>
      <c r="AQ7" s="15">
        <v>43</v>
      </c>
      <c r="AR7" s="15">
        <v>44</v>
      </c>
    </row>
    <row r="8" spans="1:46" s="46" customFormat="1" ht="25.55" customHeight="1" x14ac:dyDescent="0.25">
      <c r="A8" s="218" t="s">
        <v>102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20"/>
    </row>
    <row r="9" spans="1:46" s="145" customFormat="1" ht="15.75" x14ac:dyDescent="0.3">
      <c r="A9" s="141">
        <v>1</v>
      </c>
      <c r="B9" s="67" t="s">
        <v>70</v>
      </c>
      <c r="C9" s="67" t="s">
        <v>71</v>
      </c>
      <c r="D9" s="67" t="s">
        <v>110</v>
      </c>
      <c r="E9" s="141" t="s">
        <v>119</v>
      </c>
      <c r="F9" s="142">
        <v>24</v>
      </c>
      <c r="G9" s="63"/>
      <c r="H9" s="63"/>
      <c r="I9" s="61">
        <f t="shared" ref="I9:I64" si="0">J9+K9+L9+M9+N9+O9+Q9+S9+U9+W9+X9+Z9+AB9+AD9+AF9+AH9+AJ9+AL9+AN9+AP9+AQ9+AR9</f>
        <v>1336494.3700000001</v>
      </c>
      <c r="J9" s="61"/>
      <c r="K9" s="61"/>
      <c r="L9" s="61"/>
      <c r="M9" s="61"/>
      <c r="N9" s="61"/>
      <c r="O9" s="61"/>
      <c r="P9" s="98"/>
      <c r="Q9" s="61"/>
      <c r="R9" s="61">
        <v>361</v>
      </c>
      <c r="S9" s="61">
        <v>1210300</v>
      </c>
      <c r="T9" s="143"/>
      <c r="U9" s="143"/>
      <c r="V9" s="61"/>
      <c r="W9" s="61"/>
      <c r="X9" s="61"/>
      <c r="Y9" s="143"/>
      <c r="Z9" s="143"/>
      <c r="AA9" s="61"/>
      <c r="AB9" s="61"/>
      <c r="AC9" s="61"/>
      <c r="AD9" s="61"/>
      <c r="AE9" s="98"/>
      <c r="AF9" s="61"/>
      <c r="AG9" s="98"/>
      <c r="AH9" s="61"/>
      <c r="AI9" s="98"/>
      <c r="AJ9" s="61"/>
      <c r="AK9" s="98"/>
      <c r="AL9" s="61"/>
      <c r="AM9" s="98"/>
      <c r="AN9" s="61"/>
      <c r="AO9" s="98"/>
      <c r="AP9" s="61"/>
      <c r="AQ9" s="144">
        <v>126194.37</v>
      </c>
      <c r="AR9" s="61"/>
      <c r="AT9" s="146"/>
    </row>
    <row r="10" spans="1:46" s="145" customFormat="1" ht="15.75" x14ac:dyDescent="0.3">
      <c r="A10" s="141">
        <v>2</v>
      </c>
      <c r="B10" s="67" t="s">
        <v>70</v>
      </c>
      <c r="C10" s="67" t="s">
        <v>71</v>
      </c>
      <c r="D10" s="67" t="s">
        <v>110</v>
      </c>
      <c r="E10" s="141" t="s">
        <v>119</v>
      </c>
      <c r="F10" s="142">
        <v>28</v>
      </c>
      <c r="G10" s="63"/>
      <c r="H10" s="63"/>
      <c r="I10" s="61">
        <f t="shared" si="0"/>
        <v>1335905.6200000001</v>
      </c>
      <c r="J10" s="61"/>
      <c r="K10" s="61"/>
      <c r="L10" s="61"/>
      <c r="M10" s="61"/>
      <c r="N10" s="61"/>
      <c r="O10" s="61"/>
      <c r="P10" s="98"/>
      <c r="Q10" s="61"/>
      <c r="R10" s="61">
        <v>361</v>
      </c>
      <c r="S10" s="61">
        <v>1210300</v>
      </c>
      <c r="T10" s="143"/>
      <c r="U10" s="143"/>
      <c r="V10" s="61"/>
      <c r="W10" s="61"/>
      <c r="X10" s="61"/>
      <c r="Y10" s="143"/>
      <c r="Z10" s="143"/>
      <c r="AA10" s="61"/>
      <c r="AB10" s="61"/>
      <c r="AC10" s="61"/>
      <c r="AD10" s="61"/>
      <c r="AE10" s="98"/>
      <c r="AF10" s="61"/>
      <c r="AG10" s="98"/>
      <c r="AH10" s="61"/>
      <c r="AI10" s="98"/>
      <c r="AJ10" s="61"/>
      <c r="AK10" s="98"/>
      <c r="AL10" s="61"/>
      <c r="AM10" s="98"/>
      <c r="AN10" s="61"/>
      <c r="AO10" s="98"/>
      <c r="AP10" s="61"/>
      <c r="AQ10" s="144">
        <v>125605.62</v>
      </c>
      <c r="AR10" s="61"/>
      <c r="AT10" s="146"/>
    </row>
    <row r="11" spans="1:46" s="145" customFormat="1" ht="15.75" x14ac:dyDescent="0.3">
      <c r="A11" s="141">
        <v>3</v>
      </c>
      <c r="B11" s="67" t="s">
        <v>70</v>
      </c>
      <c r="C11" s="67" t="s">
        <v>71</v>
      </c>
      <c r="D11" s="67" t="s">
        <v>76</v>
      </c>
      <c r="E11" s="141" t="s">
        <v>80</v>
      </c>
      <c r="F11" s="142">
        <v>134</v>
      </c>
      <c r="G11" s="63"/>
      <c r="H11" s="63"/>
      <c r="I11" s="61">
        <f t="shared" si="0"/>
        <v>4465000</v>
      </c>
      <c r="J11" s="61"/>
      <c r="K11" s="61"/>
      <c r="L11" s="61"/>
      <c r="M11" s="61"/>
      <c r="N11" s="61"/>
      <c r="O11" s="61"/>
      <c r="P11" s="98">
        <v>2</v>
      </c>
      <c r="Q11" s="61">
        <v>4400000</v>
      </c>
      <c r="R11" s="61"/>
      <c r="S11" s="61"/>
      <c r="T11" s="143"/>
      <c r="U11" s="143"/>
      <c r="V11" s="61"/>
      <c r="W11" s="61"/>
      <c r="X11" s="61"/>
      <c r="Y11" s="143"/>
      <c r="Z11" s="143"/>
      <c r="AA11" s="61"/>
      <c r="AB11" s="61"/>
      <c r="AC11" s="61"/>
      <c r="AD11" s="61"/>
      <c r="AE11" s="98"/>
      <c r="AF11" s="61"/>
      <c r="AG11" s="98"/>
      <c r="AH11" s="61"/>
      <c r="AI11" s="98"/>
      <c r="AJ11" s="61"/>
      <c r="AK11" s="98"/>
      <c r="AL11" s="61"/>
      <c r="AM11" s="98"/>
      <c r="AN11" s="61"/>
      <c r="AO11" s="98"/>
      <c r="AP11" s="61"/>
      <c r="AQ11" s="144">
        <v>65000</v>
      </c>
      <c r="AR11" s="61"/>
      <c r="AT11" s="146"/>
    </row>
    <row r="12" spans="1:46" s="145" customFormat="1" ht="15.75" x14ac:dyDescent="0.3">
      <c r="A12" s="141">
        <v>4</v>
      </c>
      <c r="B12" s="67" t="s">
        <v>70</v>
      </c>
      <c r="C12" s="67" t="s">
        <v>71</v>
      </c>
      <c r="D12" s="67" t="s">
        <v>76</v>
      </c>
      <c r="E12" s="141" t="s">
        <v>80</v>
      </c>
      <c r="F12" s="142">
        <v>164</v>
      </c>
      <c r="G12" s="63"/>
      <c r="H12" s="63"/>
      <c r="I12" s="61">
        <f t="shared" si="0"/>
        <v>11065000</v>
      </c>
      <c r="J12" s="61"/>
      <c r="K12" s="61"/>
      <c r="L12" s="61"/>
      <c r="M12" s="61"/>
      <c r="N12" s="61"/>
      <c r="O12" s="61"/>
      <c r="P12" s="98">
        <v>5</v>
      </c>
      <c r="Q12" s="61">
        <v>11000000</v>
      </c>
      <c r="R12" s="61"/>
      <c r="S12" s="61"/>
      <c r="T12" s="143"/>
      <c r="U12" s="143"/>
      <c r="V12" s="61"/>
      <c r="W12" s="61"/>
      <c r="X12" s="61"/>
      <c r="Y12" s="143"/>
      <c r="Z12" s="143"/>
      <c r="AA12" s="61"/>
      <c r="AB12" s="61"/>
      <c r="AC12" s="61"/>
      <c r="AD12" s="61"/>
      <c r="AE12" s="98"/>
      <c r="AF12" s="61"/>
      <c r="AG12" s="98"/>
      <c r="AH12" s="61"/>
      <c r="AI12" s="98"/>
      <c r="AJ12" s="61"/>
      <c r="AK12" s="98"/>
      <c r="AL12" s="61"/>
      <c r="AM12" s="98"/>
      <c r="AN12" s="61"/>
      <c r="AO12" s="98"/>
      <c r="AP12" s="61"/>
      <c r="AQ12" s="144">
        <v>65000</v>
      </c>
      <c r="AR12" s="61"/>
      <c r="AT12" s="146"/>
    </row>
    <row r="13" spans="1:46" s="145" customFormat="1" ht="15.75" x14ac:dyDescent="0.3">
      <c r="A13" s="141">
        <v>5</v>
      </c>
      <c r="B13" s="67" t="s">
        <v>70</v>
      </c>
      <c r="C13" s="67" t="s">
        <v>71</v>
      </c>
      <c r="D13" s="67" t="s">
        <v>76</v>
      </c>
      <c r="E13" s="141" t="s">
        <v>80</v>
      </c>
      <c r="F13" s="142">
        <v>174</v>
      </c>
      <c r="G13" s="63"/>
      <c r="H13" s="63"/>
      <c r="I13" s="61">
        <f t="shared" si="0"/>
        <v>8865000</v>
      </c>
      <c r="J13" s="61"/>
      <c r="K13" s="61"/>
      <c r="L13" s="61"/>
      <c r="M13" s="61"/>
      <c r="N13" s="61"/>
      <c r="O13" s="61"/>
      <c r="P13" s="98">
        <v>4</v>
      </c>
      <c r="Q13" s="61">
        <v>8800000</v>
      </c>
      <c r="R13" s="61"/>
      <c r="S13" s="61"/>
      <c r="T13" s="143"/>
      <c r="U13" s="143"/>
      <c r="V13" s="61"/>
      <c r="W13" s="61"/>
      <c r="X13" s="61"/>
      <c r="Y13" s="143"/>
      <c r="Z13" s="143"/>
      <c r="AA13" s="61"/>
      <c r="AB13" s="61"/>
      <c r="AC13" s="61"/>
      <c r="AD13" s="61"/>
      <c r="AE13" s="98"/>
      <c r="AF13" s="61"/>
      <c r="AG13" s="98"/>
      <c r="AH13" s="61"/>
      <c r="AI13" s="98"/>
      <c r="AJ13" s="61"/>
      <c r="AK13" s="98"/>
      <c r="AL13" s="61"/>
      <c r="AM13" s="98"/>
      <c r="AN13" s="61"/>
      <c r="AO13" s="98"/>
      <c r="AP13" s="61"/>
      <c r="AQ13" s="147">
        <v>65000</v>
      </c>
      <c r="AR13" s="61"/>
      <c r="AT13" s="146"/>
    </row>
    <row r="14" spans="1:46" s="145" customFormat="1" ht="15.75" x14ac:dyDescent="0.3">
      <c r="A14" s="141">
        <v>6</v>
      </c>
      <c r="B14" s="67" t="s">
        <v>70</v>
      </c>
      <c r="C14" s="67" t="s">
        <v>71</v>
      </c>
      <c r="D14" s="67" t="s">
        <v>76</v>
      </c>
      <c r="E14" s="141" t="s">
        <v>80</v>
      </c>
      <c r="F14" s="142">
        <v>176</v>
      </c>
      <c r="G14" s="63"/>
      <c r="H14" s="63"/>
      <c r="I14" s="61">
        <f t="shared" si="0"/>
        <v>4465000</v>
      </c>
      <c r="J14" s="61"/>
      <c r="K14" s="61"/>
      <c r="L14" s="61"/>
      <c r="M14" s="61"/>
      <c r="N14" s="61"/>
      <c r="O14" s="61"/>
      <c r="P14" s="98">
        <v>2</v>
      </c>
      <c r="Q14" s="61">
        <v>4400000</v>
      </c>
      <c r="R14" s="61"/>
      <c r="S14" s="61"/>
      <c r="T14" s="143"/>
      <c r="U14" s="143"/>
      <c r="V14" s="61"/>
      <c r="W14" s="61"/>
      <c r="X14" s="61"/>
      <c r="Y14" s="143"/>
      <c r="Z14" s="143"/>
      <c r="AA14" s="61"/>
      <c r="AB14" s="61"/>
      <c r="AC14" s="61"/>
      <c r="AD14" s="61"/>
      <c r="AE14" s="98"/>
      <c r="AF14" s="61"/>
      <c r="AG14" s="98"/>
      <c r="AH14" s="61"/>
      <c r="AI14" s="98"/>
      <c r="AJ14" s="61"/>
      <c r="AK14" s="98"/>
      <c r="AL14" s="61"/>
      <c r="AM14" s="98"/>
      <c r="AN14" s="61"/>
      <c r="AO14" s="98"/>
      <c r="AP14" s="61"/>
      <c r="AQ14" s="147">
        <v>65000</v>
      </c>
      <c r="AR14" s="61"/>
      <c r="AT14" s="146"/>
    </row>
    <row r="15" spans="1:46" s="145" customFormat="1" ht="15.75" x14ac:dyDescent="0.3">
      <c r="A15" s="141">
        <v>7</v>
      </c>
      <c r="B15" s="67" t="s">
        <v>70</v>
      </c>
      <c r="C15" s="67" t="s">
        <v>71</v>
      </c>
      <c r="D15" s="67" t="s">
        <v>76</v>
      </c>
      <c r="E15" s="141" t="s">
        <v>80</v>
      </c>
      <c r="F15" s="142">
        <v>178</v>
      </c>
      <c r="G15" s="63"/>
      <c r="H15" s="63"/>
      <c r="I15" s="61">
        <f t="shared" si="0"/>
        <v>6665000</v>
      </c>
      <c r="J15" s="61"/>
      <c r="K15" s="61"/>
      <c r="L15" s="61"/>
      <c r="M15" s="61"/>
      <c r="N15" s="61"/>
      <c r="O15" s="61"/>
      <c r="P15" s="98">
        <v>3</v>
      </c>
      <c r="Q15" s="61">
        <v>6600000</v>
      </c>
      <c r="R15" s="61"/>
      <c r="S15" s="61"/>
      <c r="T15" s="143"/>
      <c r="U15" s="143"/>
      <c r="V15" s="61"/>
      <c r="W15" s="61"/>
      <c r="X15" s="61"/>
      <c r="Y15" s="143"/>
      <c r="Z15" s="143"/>
      <c r="AA15" s="61"/>
      <c r="AB15" s="61"/>
      <c r="AC15" s="61"/>
      <c r="AD15" s="61"/>
      <c r="AE15" s="98"/>
      <c r="AF15" s="61"/>
      <c r="AG15" s="98"/>
      <c r="AH15" s="61"/>
      <c r="AI15" s="98"/>
      <c r="AJ15" s="61"/>
      <c r="AK15" s="98"/>
      <c r="AL15" s="61"/>
      <c r="AM15" s="98"/>
      <c r="AN15" s="61"/>
      <c r="AO15" s="98"/>
      <c r="AP15" s="61"/>
      <c r="AQ15" s="148">
        <v>65000</v>
      </c>
      <c r="AR15" s="61"/>
      <c r="AT15" s="146"/>
    </row>
    <row r="16" spans="1:46" s="145" customFormat="1" ht="15.75" x14ac:dyDescent="0.3">
      <c r="A16" s="141">
        <v>8</v>
      </c>
      <c r="B16" s="141" t="s">
        <v>70</v>
      </c>
      <c r="C16" s="141" t="s">
        <v>71</v>
      </c>
      <c r="D16" s="141" t="s">
        <v>76</v>
      </c>
      <c r="E16" s="141" t="s">
        <v>80</v>
      </c>
      <c r="F16" s="142">
        <v>180</v>
      </c>
      <c r="G16" s="63"/>
      <c r="H16" s="63"/>
      <c r="I16" s="61">
        <f t="shared" si="0"/>
        <v>6665000</v>
      </c>
      <c r="J16" s="61"/>
      <c r="K16" s="61"/>
      <c r="L16" s="61"/>
      <c r="M16" s="61"/>
      <c r="N16" s="61"/>
      <c r="O16" s="61"/>
      <c r="P16" s="98">
        <v>3</v>
      </c>
      <c r="Q16" s="61">
        <v>6600000</v>
      </c>
      <c r="R16" s="61"/>
      <c r="S16" s="61"/>
      <c r="T16" s="143"/>
      <c r="U16" s="143"/>
      <c r="V16" s="61"/>
      <c r="W16" s="61"/>
      <c r="X16" s="61"/>
      <c r="Y16" s="143"/>
      <c r="Z16" s="143"/>
      <c r="AA16" s="61"/>
      <c r="AB16" s="61"/>
      <c r="AC16" s="61"/>
      <c r="AD16" s="61"/>
      <c r="AE16" s="98"/>
      <c r="AF16" s="61"/>
      <c r="AG16" s="98"/>
      <c r="AH16" s="61"/>
      <c r="AI16" s="98"/>
      <c r="AJ16" s="61"/>
      <c r="AK16" s="98"/>
      <c r="AL16" s="61"/>
      <c r="AM16" s="98"/>
      <c r="AN16" s="61"/>
      <c r="AO16" s="98"/>
      <c r="AP16" s="61"/>
      <c r="AQ16" s="148">
        <v>65000</v>
      </c>
      <c r="AR16" s="61"/>
      <c r="AT16" s="146"/>
    </row>
    <row r="17" spans="1:46" s="145" customFormat="1" ht="15.75" x14ac:dyDescent="0.3">
      <c r="A17" s="141">
        <v>9</v>
      </c>
      <c r="B17" s="141" t="s">
        <v>70</v>
      </c>
      <c r="C17" s="141" t="s">
        <v>71</v>
      </c>
      <c r="D17" s="141" t="s">
        <v>76</v>
      </c>
      <c r="E17" s="141" t="s">
        <v>80</v>
      </c>
      <c r="F17" s="142">
        <v>182</v>
      </c>
      <c r="G17" s="63"/>
      <c r="H17" s="63"/>
      <c r="I17" s="61">
        <f t="shared" si="0"/>
        <v>4465000</v>
      </c>
      <c r="J17" s="61"/>
      <c r="K17" s="61"/>
      <c r="L17" s="61"/>
      <c r="M17" s="61"/>
      <c r="N17" s="61"/>
      <c r="O17" s="61"/>
      <c r="P17" s="98">
        <v>2</v>
      </c>
      <c r="Q17" s="61">
        <v>4400000</v>
      </c>
      <c r="R17" s="61"/>
      <c r="S17" s="61"/>
      <c r="T17" s="143"/>
      <c r="U17" s="143"/>
      <c r="V17" s="61"/>
      <c r="W17" s="61"/>
      <c r="X17" s="61"/>
      <c r="Y17" s="143"/>
      <c r="Z17" s="143"/>
      <c r="AA17" s="61"/>
      <c r="AB17" s="61"/>
      <c r="AC17" s="61"/>
      <c r="AD17" s="61"/>
      <c r="AE17" s="98"/>
      <c r="AF17" s="61"/>
      <c r="AG17" s="98"/>
      <c r="AH17" s="61"/>
      <c r="AI17" s="98"/>
      <c r="AJ17" s="61"/>
      <c r="AK17" s="98"/>
      <c r="AL17" s="61"/>
      <c r="AM17" s="98"/>
      <c r="AN17" s="61"/>
      <c r="AO17" s="98"/>
      <c r="AP17" s="61"/>
      <c r="AQ17" s="148">
        <v>65000</v>
      </c>
      <c r="AR17" s="61"/>
      <c r="AT17" s="146"/>
    </row>
    <row r="18" spans="1:46" s="145" customFormat="1" ht="15.75" x14ac:dyDescent="0.3">
      <c r="A18" s="141">
        <v>10</v>
      </c>
      <c r="B18" s="141" t="s">
        <v>70</v>
      </c>
      <c r="C18" s="141" t="s">
        <v>71</v>
      </c>
      <c r="D18" s="141" t="s">
        <v>76</v>
      </c>
      <c r="E18" s="141" t="s">
        <v>80</v>
      </c>
      <c r="F18" s="142" t="s">
        <v>92</v>
      </c>
      <c r="G18" s="63"/>
      <c r="H18" s="63"/>
      <c r="I18" s="61">
        <f t="shared" si="0"/>
        <v>8865000</v>
      </c>
      <c r="J18" s="61"/>
      <c r="K18" s="61"/>
      <c r="L18" s="61"/>
      <c r="M18" s="61"/>
      <c r="N18" s="61"/>
      <c r="O18" s="61"/>
      <c r="P18" s="98">
        <v>4</v>
      </c>
      <c r="Q18" s="61">
        <v>8800000</v>
      </c>
      <c r="R18" s="61"/>
      <c r="S18" s="61"/>
      <c r="T18" s="143"/>
      <c r="U18" s="143"/>
      <c r="V18" s="61"/>
      <c r="W18" s="61"/>
      <c r="X18" s="61"/>
      <c r="Y18" s="143"/>
      <c r="Z18" s="143"/>
      <c r="AA18" s="61"/>
      <c r="AB18" s="61"/>
      <c r="AC18" s="61"/>
      <c r="AD18" s="61"/>
      <c r="AE18" s="98"/>
      <c r="AF18" s="61"/>
      <c r="AG18" s="98"/>
      <c r="AH18" s="61"/>
      <c r="AI18" s="98"/>
      <c r="AJ18" s="61"/>
      <c r="AK18" s="98"/>
      <c r="AL18" s="61"/>
      <c r="AM18" s="98"/>
      <c r="AN18" s="61"/>
      <c r="AO18" s="98"/>
      <c r="AP18" s="61"/>
      <c r="AQ18" s="148">
        <v>65000</v>
      </c>
      <c r="AR18" s="61"/>
      <c r="AT18" s="146"/>
    </row>
    <row r="19" spans="1:46" s="145" customFormat="1" ht="15.75" x14ac:dyDescent="0.3">
      <c r="A19" s="141">
        <v>11</v>
      </c>
      <c r="B19" s="141" t="s">
        <v>70</v>
      </c>
      <c r="C19" s="141" t="s">
        <v>71</v>
      </c>
      <c r="D19" s="141" t="s">
        <v>76</v>
      </c>
      <c r="E19" s="141" t="s">
        <v>80</v>
      </c>
      <c r="F19" s="142">
        <v>198</v>
      </c>
      <c r="G19" s="63"/>
      <c r="H19" s="63"/>
      <c r="I19" s="61">
        <f t="shared" si="0"/>
        <v>4465000</v>
      </c>
      <c r="J19" s="61"/>
      <c r="K19" s="61"/>
      <c r="L19" s="61"/>
      <c r="M19" s="61"/>
      <c r="N19" s="61"/>
      <c r="O19" s="61"/>
      <c r="P19" s="98">
        <v>2</v>
      </c>
      <c r="Q19" s="61">
        <v>4400000</v>
      </c>
      <c r="R19" s="61"/>
      <c r="S19" s="61"/>
      <c r="T19" s="143"/>
      <c r="U19" s="143"/>
      <c r="V19" s="61"/>
      <c r="W19" s="61"/>
      <c r="X19" s="61"/>
      <c r="Y19" s="143"/>
      <c r="Z19" s="143"/>
      <c r="AA19" s="61"/>
      <c r="AB19" s="61"/>
      <c r="AC19" s="61"/>
      <c r="AD19" s="61"/>
      <c r="AE19" s="98"/>
      <c r="AF19" s="61"/>
      <c r="AG19" s="98"/>
      <c r="AH19" s="61"/>
      <c r="AI19" s="98"/>
      <c r="AJ19" s="61"/>
      <c r="AK19" s="98"/>
      <c r="AL19" s="61"/>
      <c r="AM19" s="98"/>
      <c r="AN19" s="61"/>
      <c r="AO19" s="98"/>
      <c r="AP19" s="61"/>
      <c r="AQ19" s="148">
        <v>65000</v>
      </c>
      <c r="AR19" s="61"/>
      <c r="AT19" s="146"/>
    </row>
    <row r="20" spans="1:46" s="145" customFormat="1" ht="15.75" x14ac:dyDescent="0.3">
      <c r="A20" s="141">
        <v>12</v>
      </c>
      <c r="B20" s="141" t="s">
        <v>70</v>
      </c>
      <c r="C20" s="141" t="s">
        <v>71</v>
      </c>
      <c r="D20" s="141" t="s">
        <v>76</v>
      </c>
      <c r="E20" s="141" t="s">
        <v>80</v>
      </c>
      <c r="F20" s="142">
        <v>200</v>
      </c>
      <c r="G20" s="63"/>
      <c r="H20" s="63"/>
      <c r="I20" s="61">
        <f t="shared" si="0"/>
        <v>6665000</v>
      </c>
      <c r="J20" s="61"/>
      <c r="K20" s="61"/>
      <c r="L20" s="61"/>
      <c r="M20" s="61"/>
      <c r="N20" s="61"/>
      <c r="O20" s="61"/>
      <c r="P20" s="98">
        <v>3</v>
      </c>
      <c r="Q20" s="61">
        <v>6600000</v>
      </c>
      <c r="R20" s="61"/>
      <c r="S20" s="61"/>
      <c r="T20" s="143"/>
      <c r="U20" s="143"/>
      <c r="V20" s="61"/>
      <c r="W20" s="61"/>
      <c r="X20" s="61"/>
      <c r="Y20" s="143"/>
      <c r="Z20" s="143"/>
      <c r="AA20" s="61"/>
      <c r="AB20" s="61"/>
      <c r="AC20" s="61"/>
      <c r="AD20" s="61"/>
      <c r="AE20" s="98"/>
      <c r="AF20" s="61"/>
      <c r="AG20" s="98"/>
      <c r="AH20" s="61"/>
      <c r="AI20" s="98"/>
      <c r="AJ20" s="61"/>
      <c r="AK20" s="98"/>
      <c r="AL20" s="61"/>
      <c r="AM20" s="98"/>
      <c r="AN20" s="61"/>
      <c r="AO20" s="98"/>
      <c r="AP20" s="61"/>
      <c r="AQ20" s="148">
        <v>65000</v>
      </c>
      <c r="AR20" s="61"/>
      <c r="AT20" s="146"/>
    </row>
    <row r="21" spans="1:46" s="145" customFormat="1" ht="15.75" x14ac:dyDescent="0.3">
      <c r="A21" s="141">
        <v>13</v>
      </c>
      <c r="B21" s="141" t="s">
        <v>70</v>
      </c>
      <c r="C21" s="141" t="s">
        <v>71</v>
      </c>
      <c r="D21" s="141" t="s">
        <v>76</v>
      </c>
      <c r="E21" s="141" t="s">
        <v>80</v>
      </c>
      <c r="F21" s="142">
        <v>202</v>
      </c>
      <c r="G21" s="63"/>
      <c r="H21" s="63"/>
      <c r="I21" s="61">
        <f t="shared" si="0"/>
        <v>6665000</v>
      </c>
      <c r="J21" s="61"/>
      <c r="K21" s="61"/>
      <c r="L21" s="61"/>
      <c r="M21" s="61"/>
      <c r="N21" s="61"/>
      <c r="O21" s="61"/>
      <c r="P21" s="98">
        <v>3</v>
      </c>
      <c r="Q21" s="61">
        <v>6600000</v>
      </c>
      <c r="R21" s="61"/>
      <c r="S21" s="61"/>
      <c r="T21" s="143"/>
      <c r="U21" s="143"/>
      <c r="V21" s="61"/>
      <c r="W21" s="61"/>
      <c r="X21" s="61"/>
      <c r="Y21" s="143"/>
      <c r="Z21" s="143"/>
      <c r="AA21" s="61"/>
      <c r="AB21" s="61"/>
      <c r="AC21" s="61"/>
      <c r="AD21" s="61"/>
      <c r="AE21" s="98"/>
      <c r="AF21" s="61"/>
      <c r="AG21" s="98"/>
      <c r="AH21" s="61"/>
      <c r="AI21" s="98"/>
      <c r="AJ21" s="61"/>
      <c r="AK21" s="98"/>
      <c r="AL21" s="61"/>
      <c r="AM21" s="98"/>
      <c r="AN21" s="61"/>
      <c r="AO21" s="98"/>
      <c r="AP21" s="61"/>
      <c r="AQ21" s="148">
        <v>65000</v>
      </c>
      <c r="AR21" s="61"/>
      <c r="AT21" s="146"/>
    </row>
    <row r="22" spans="1:46" s="145" customFormat="1" ht="15.75" x14ac:dyDescent="0.3">
      <c r="A22" s="141">
        <v>14</v>
      </c>
      <c r="B22" s="141" t="s">
        <v>70</v>
      </c>
      <c r="C22" s="141" t="s">
        <v>71</v>
      </c>
      <c r="D22" s="141" t="s">
        <v>76</v>
      </c>
      <c r="E22" s="141" t="s">
        <v>80</v>
      </c>
      <c r="F22" s="142">
        <v>204</v>
      </c>
      <c r="G22" s="63"/>
      <c r="H22" s="63"/>
      <c r="I22" s="61">
        <f t="shared" si="0"/>
        <v>4465000</v>
      </c>
      <c r="J22" s="61"/>
      <c r="K22" s="61"/>
      <c r="L22" s="61"/>
      <c r="M22" s="61"/>
      <c r="N22" s="61"/>
      <c r="O22" s="61"/>
      <c r="P22" s="98">
        <v>2</v>
      </c>
      <c r="Q22" s="61">
        <v>4400000</v>
      </c>
      <c r="R22" s="61"/>
      <c r="S22" s="61"/>
      <c r="T22" s="143"/>
      <c r="U22" s="143"/>
      <c r="V22" s="61"/>
      <c r="W22" s="61"/>
      <c r="X22" s="61"/>
      <c r="Y22" s="143"/>
      <c r="Z22" s="143"/>
      <c r="AA22" s="61"/>
      <c r="AB22" s="61"/>
      <c r="AC22" s="61"/>
      <c r="AD22" s="61"/>
      <c r="AE22" s="98"/>
      <c r="AF22" s="61"/>
      <c r="AG22" s="98"/>
      <c r="AH22" s="61"/>
      <c r="AI22" s="98"/>
      <c r="AJ22" s="61"/>
      <c r="AK22" s="98"/>
      <c r="AL22" s="61"/>
      <c r="AM22" s="98"/>
      <c r="AN22" s="61"/>
      <c r="AO22" s="98"/>
      <c r="AP22" s="61"/>
      <c r="AQ22" s="148">
        <v>65000</v>
      </c>
      <c r="AR22" s="61"/>
      <c r="AT22" s="146"/>
    </row>
    <row r="23" spans="1:46" s="145" customFormat="1" ht="15.75" x14ac:dyDescent="0.3">
      <c r="A23" s="141">
        <v>15</v>
      </c>
      <c r="B23" s="141" t="s">
        <v>70</v>
      </c>
      <c r="C23" s="141" t="s">
        <v>71</v>
      </c>
      <c r="D23" s="141" t="s">
        <v>76</v>
      </c>
      <c r="E23" s="141" t="s">
        <v>80</v>
      </c>
      <c r="F23" s="142">
        <v>206</v>
      </c>
      <c r="G23" s="63"/>
      <c r="H23" s="63"/>
      <c r="I23" s="61">
        <f t="shared" si="0"/>
        <v>4465000</v>
      </c>
      <c r="J23" s="61"/>
      <c r="K23" s="61"/>
      <c r="L23" s="61"/>
      <c r="M23" s="61"/>
      <c r="N23" s="61"/>
      <c r="O23" s="61"/>
      <c r="P23" s="98">
        <v>2</v>
      </c>
      <c r="Q23" s="61">
        <v>4400000</v>
      </c>
      <c r="R23" s="61"/>
      <c r="S23" s="61"/>
      <c r="T23" s="143"/>
      <c r="U23" s="143"/>
      <c r="V23" s="61"/>
      <c r="W23" s="61"/>
      <c r="X23" s="61"/>
      <c r="Y23" s="143"/>
      <c r="Z23" s="143"/>
      <c r="AA23" s="61"/>
      <c r="AB23" s="61"/>
      <c r="AC23" s="61"/>
      <c r="AD23" s="61"/>
      <c r="AE23" s="98"/>
      <c r="AF23" s="61"/>
      <c r="AG23" s="98"/>
      <c r="AH23" s="61"/>
      <c r="AI23" s="98"/>
      <c r="AJ23" s="61"/>
      <c r="AK23" s="98"/>
      <c r="AL23" s="61"/>
      <c r="AM23" s="98"/>
      <c r="AN23" s="61"/>
      <c r="AO23" s="98"/>
      <c r="AP23" s="61"/>
      <c r="AQ23" s="148">
        <v>65000</v>
      </c>
      <c r="AR23" s="61"/>
      <c r="AT23" s="146"/>
    </row>
    <row r="24" spans="1:46" s="145" customFormat="1" ht="15.75" x14ac:dyDescent="0.3">
      <c r="A24" s="141">
        <v>16</v>
      </c>
      <c r="B24" s="141" t="s">
        <v>70</v>
      </c>
      <c r="C24" s="141" t="s">
        <v>71</v>
      </c>
      <c r="D24" s="141" t="s">
        <v>76</v>
      </c>
      <c r="E24" s="141" t="s">
        <v>80</v>
      </c>
      <c r="F24" s="142">
        <v>222</v>
      </c>
      <c r="G24" s="63"/>
      <c r="H24" s="63"/>
      <c r="I24" s="61">
        <f t="shared" si="0"/>
        <v>4465000</v>
      </c>
      <c r="J24" s="61"/>
      <c r="K24" s="61"/>
      <c r="L24" s="61"/>
      <c r="M24" s="61"/>
      <c r="N24" s="61"/>
      <c r="O24" s="61"/>
      <c r="P24" s="98">
        <v>2</v>
      </c>
      <c r="Q24" s="61">
        <v>4400000</v>
      </c>
      <c r="R24" s="61"/>
      <c r="S24" s="61"/>
      <c r="T24" s="143"/>
      <c r="U24" s="143"/>
      <c r="V24" s="61"/>
      <c r="W24" s="61"/>
      <c r="X24" s="61"/>
      <c r="Y24" s="143"/>
      <c r="Z24" s="143"/>
      <c r="AA24" s="61"/>
      <c r="AB24" s="61"/>
      <c r="AC24" s="61"/>
      <c r="AD24" s="61"/>
      <c r="AE24" s="98"/>
      <c r="AF24" s="61"/>
      <c r="AG24" s="98"/>
      <c r="AH24" s="61"/>
      <c r="AI24" s="98"/>
      <c r="AJ24" s="61"/>
      <c r="AK24" s="98"/>
      <c r="AL24" s="61"/>
      <c r="AM24" s="98"/>
      <c r="AN24" s="61"/>
      <c r="AO24" s="98"/>
      <c r="AP24" s="61"/>
      <c r="AQ24" s="148">
        <v>65000</v>
      </c>
      <c r="AR24" s="61"/>
      <c r="AT24" s="146"/>
    </row>
    <row r="25" spans="1:46" s="145" customFormat="1" ht="15.75" x14ac:dyDescent="0.3">
      <c r="A25" s="141">
        <v>17</v>
      </c>
      <c r="B25" s="141" t="s">
        <v>70</v>
      </c>
      <c r="C25" s="141" t="s">
        <v>71</v>
      </c>
      <c r="D25" s="141" t="s">
        <v>76</v>
      </c>
      <c r="E25" s="141" t="s">
        <v>80</v>
      </c>
      <c r="F25" s="142">
        <v>224</v>
      </c>
      <c r="G25" s="63"/>
      <c r="H25" s="63"/>
      <c r="I25" s="61">
        <f t="shared" si="0"/>
        <v>6665000</v>
      </c>
      <c r="J25" s="61"/>
      <c r="K25" s="61"/>
      <c r="L25" s="61"/>
      <c r="M25" s="61"/>
      <c r="N25" s="61"/>
      <c r="O25" s="61"/>
      <c r="P25" s="98">
        <v>3</v>
      </c>
      <c r="Q25" s="61">
        <v>6600000</v>
      </c>
      <c r="R25" s="61"/>
      <c r="S25" s="61"/>
      <c r="T25" s="143"/>
      <c r="U25" s="143"/>
      <c r="V25" s="61"/>
      <c r="W25" s="61"/>
      <c r="X25" s="61"/>
      <c r="Y25" s="143"/>
      <c r="Z25" s="143"/>
      <c r="AA25" s="61"/>
      <c r="AB25" s="61"/>
      <c r="AC25" s="61"/>
      <c r="AD25" s="61"/>
      <c r="AE25" s="98"/>
      <c r="AF25" s="61"/>
      <c r="AG25" s="98"/>
      <c r="AH25" s="61"/>
      <c r="AI25" s="98"/>
      <c r="AJ25" s="61"/>
      <c r="AK25" s="98"/>
      <c r="AL25" s="61"/>
      <c r="AM25" s="98"/>
      <c r="AN25" s="61"/>
      <c r="AO25" s="98"/>
      <c r="AP25" s="61"/>
      <c r="AQ25" s="148">
        <v>65000</v>
      </c>
      <c r="AR25" s="61"/>
      <c r="AT25" s="146"/>
    </row>
    <row r="26" spans="1:46" s="145" customFormat="1" ht="15.75" x14ac:dyDescent="0.3">
      <c r="A26" s="141">
        <v>18</v>
      </c>
      <c r="B26" s="141" t="s">
        <v>70</v>
      </c>
      <c r="C26" s="141" t="s">
        <v>71</v>
      </c>
      <c r="D26" s="141" t="s">
        <v>76</v>
      </c>
      <c r="E26" s="141" t="s">
        <v>80</v>
      </c>
      <c r="F26" s="142">
        <v>226</v>
      </c>
      <c r="G26" s="63"/>
      <c r="H26" s="63"/>
      <c r="I26" s="61">
        <f t="shared" si="0"/>
        <v>6665000</v>
      </c>
      <c r="J26" s="61"/>
      <c r="K26" s="61"/>
      <c r="L26" s="61"/>
      <c r="M26" s="61"/>
      <c r="N26" s="61"/>
      <c r="O26" s="61"/>
      <c r="P26" s="98">
        <v>3</v>
      </c>
      <c r="Q26" s="61">
        <v>6600000</v>
      </c>
      <c r="R26" s="61"/>
      <c r="S26" s="61"/>
      <c r="T26" s="143"/>
      <c r="U26" s="143"/>
      <c r="V26" s="61"/>
      <c r="W26" s="61"/>
      <c r="X26" s="61"/>
      <c r="Y26" s="143"/>
      <c r="Z26" s="143"/>
      <c r="AA26" s="61"/>
      <c r="AB26" s="61"/>
      <c r="AC26" s="61"/>
      <c r="AD26" s="61"/>
      <c r="AE26" s="98"/>
      <c r="AF26" s="61"/>
      <c r="AG26" s="98"/>
      <c r="AH26" s="61"/>
      <c r="AI26" s="98"/>
      <c r="AJ26" s="61"/>
      <c r="AK26" s="98"/>
      <c r="AL26" s="61"/>
      <c r="AM26" s="98"/>
      <c r="AN26" s="61"/>
      <c r="AO26" s="98"/>
      <c r="AP26" s="61"/>
      <c r="AQ26" s="148">
        <v>65000</v>
      </c>
      <c r="AR26" s="61"/>
      <c r="AT26" s="146"/>
    </row>
    <row r="27" spans="1:46" s="145" customFormat="1" ht="15.75" x14ac:dyDescent="0.3">
      <c r="A27" s="141">
        <v>19</v>
      </c>
      <c r="B27" s="141" t="s">
        <v>70</v>
      </c>
      <c r="C27" s="141" t="s">
        <v>71</v>
      </c>
      <c r="D27" s="141" t="s">
        <v>76</v>
      </c>
      <c r="E27" s="141" t="s">
        <v>80</v>
      </c>
      <c r="F27" s="142">
        <v>228</v>
      </c>
      <c r="G27" s="63"/>
      <c r="H27" s="63"/>
      <c r="I27" s="61">
        <f t="shared" si="0"/>
        <v>4465000</v>
      </c>
      <c r="J27" s="61"/>
      <c r="K27" s="61"/>
      <c r="L27" s="61"/>
      <c r="M27" s="61"/>
      <c r="N27" s="61"/>
      <c r="O27" s="61"/>
      <c r="P27" s="98">
        <v>2</v>
      </c>
      <c r="Q27" s="61">
        <v>4400000</v>
      </c>
      <c r="R27" s="61"/>
      <c r="S27" s="61"/>
      <c r="T27" s="143"/>
      <c r="U27" s="143"/>
      <c r="V27" s="61"/>
      <c r="W27" s="61"/>
      <c r="X27" s="61"/>
      <c r="Y27" s="143"/>
      <c r="Z27" s="143"/>
      <c r="AA27" s="61"/>
      <c r="AB27" s="61"/>
      <c r="AC27" s="61"/>
      <c r="AD27" s="61"/>
      <c r="AE27" s="98"/>
      <c r="AF27" s="61"/>
      <c r="AG27" s="98"/>
      <c r="AH27" s="61"/>
      <c r="AI27" s="98"/>
      <c r="AJ27" s="61"/>
      <c r="AK27" s="98"/>
      <c r="AL27" s="61"/>
      <c r="AM27" s="98"/>
      <c r="AN27" s="61"/>
      <c r="AO27" s="98"/>
      <c r="AP27" s="61"/>
      <c r="AQ27" s="148">
        <v>65000</v>
      </c>
      <c r="AR27" s="61"/>
      <c r="AT27" s="146"/>
    </row>
    <row r="28" spans="1:46" s="145" customFormat="1" ht="15.75" x14ac:dyDescent="0.3">
      <c r="A28" s="141">
        <v>20</v>
      </c>
      <c r="B28" s="141" t="s">
        <v>70</v>
      </c>
      <c r="C28" s="141" t="s">
        <v>71</v>
      </c>
      <c r="D28" s="141" t="s">
        <v>76</v>
      </c>
      <c r="E28" s="141" t="s">
        <v>89</v>
      </c>
      <c r="F28" s="142">
        <v>49</v>
      </c>
      <c r="G28" s="63"/>
      <c r="H28" s="63"/>
      <c r="I28" s="61">
        <f t="shared" si="0"/>
        <v>17665000</v>
      </c>
      <c r="J28" s="61"/>
      <c r="K28" s="61"/>
      <c r="L28" s="61"/>
      <c r="M28" s="61"/>
      <c r="N28" s="61"/>
      <c r="O28" s="61"/>
      <c r="P28" s="98">
        <v>8</v>
      </c>
      <c r="Q28" s="61">
        <v>17600000</v>
      </c>
      <c r="R28" s="61"/>
      <c r="S28" s="61"/>
      <c r="T28" s="143"/>
      <c r="U28" s="143"/>
      <c r="V28" s="61"/>
      <c r="W28" s="61"/>
      <c r="X28" s="61"/>
      <c r="Y28" s="143"/>
      <c r="Z28" s="143"/>
      <c r="AA28" s="61"/>
      <c r="AB28" s="61"/>
      <c r="AC28" s="61"/>
      <c r="AD28" s="61"/>
      <c r="AE28" s="98"/>
      <c r="AF28" s="61"/>
      <c r="AG28" s="98"/>
      <c r="AH28" s="61"/>
      <c r="AI28" s="98"/>
      <c r="AJ28" s="61"/>
      <c r="AK28" s="98"/>
      <c r="AL28" s="61"/>
      <c r="AM28" s="98"/>
      <c r="AN28" s="61"/>
      <c r="AO28" s="98"/>
      <c r="AP28" s="61"/>
      <c r="AQ28" s="148">
        <v>65000</v>
      </c>
      <c r="AR28" s="61"/>
      <c r="AT28" s="146"/>
    </row>
    <row r="29" spans="1:46" s="145" customFormat="1" ht="15.75" x14ac:dyDescent="0.3">
      <c r="A29" s="141">
        <v>21</v>
      </c>
      <c r="B29" s="141" t="s">
        <v>70</v>
      </c>
      <c r="C29" s="141" t="s">
        <v>71</v>
      </c>
      <c r="D29" s="141" t="s">
        <v>76</v>
      </c>
      <c r="E29" s="141" t="s">
        <v>89</v>
      </c>
      <c r="F29" s="142">
        <v>6</v>
      </c>
      <c r="G29" s="63"/>
      <c r="H29" s="63"/>
      <c r="I29" s="61">
        <f t="shared" si="0"/>
        <v>8865000</v>
      </c>
      <c r="J29" s="61"/>
      <c r="K29" s="61"/>
      <c r="L29" s="61"/>
      <c r="M29" s="61"/>
      <c r="N29" s="61"/>
      <c r="O29" s="61"/>
      <c r="P29" s="98">
        <v>4</v>
      </c>
      <c r="Q29" s="61">
        <v>8800000</v>
      </c>
      <c r="R29" s="61"/>
      <c r="S29" s="61"/>
      <c r="T29" s="143"/>
      <c r="U29" s="143"/>
      <c r="V29" s="61"/>
      <c r="W29" s="61"/>
      <c r="X29" s="61"/>
      <c r="Y29" s="143"/>
      <c r="Z29" s="143"/>
      <c r="AA29" s="61"/>
      <c r="AB29" s="61"/>
      <c r="AC29" s="61"/>
      <c r="AD29" s="61"/>
      <c r="AE29" s="98"/>
      <c r="AF29" s="61"/>
      <c r="AG29" s="98"/>
      <c r="AH29" s="61"/>
      <c r="AI29" s="98"/>
      <c r="AJ29" s="61"/>
      <c r="AK29" s="98"/>
      <c r="AL29" s="61"/>
      <c r="AM29" s="98"/>
      <c r="AN29" s="61"/>
      <c r="AO29" s="98"/>
      <c r="AP29" s="61"/>
      <c r="AQ29" s="148">
        <v>65000</v>
      </c>
      <c r="AR29" s="61"/>
      <c r="AT29" s="146"/>
    </row>
    <row r="30" spans="1:46" s="145" customFormat="1" ht="15.75" x14ac:dyDescent="0.3">
      <c r="A30" s="141">
        <v>22</v>
      </c>
      <c r="B30" s="141" t="s">
        <v>70</v>
      </c>
      <c r="C30" s="141" t="s">
        <v>71</v>
      </c>
      <c r="D30" s="141" t="s">
        <v>76</v>
      </c>
      <c r="E30" s="141" t="s">
        <v>89</v>
      </c>
      <c r="F30" s="142">
        <v>77</v>
      </c>
      <c r="G30" s="63"/>
      <c r="H30" s="63"/>
      <c r="I30" s="61">
        <f t="shared" si="0"/>
        <v>2464941.58</v>
      </c>
      <c r="J30" s="61"/>
      <c r="K30" s="61"/>
      <c r="L30" s="61"/>
      <c r="M30" s="61"/>
      <c r="N30" s="61"/>
      <c r="O30" s="61"/>
      <c r="P30" s="98"/>
      <c r="Q30" s="61"/>
      <c r="R30" s="61">
        <v>808.1</v>
      </c>
      <c r="S30" s="61">
        <v>2341421</v>
      </c>
      <c r="T30" s="143"/>
      <c r="U30" s="143"/>
      <c r="V30" s="61"/>
      <c r="W30" s="61"/>
      <c r="X30" s="61"/>
      <c r="Y30" s="143"/>
      <c r="Z30" s="143"/>
      <c r="AA30" s="61"/>
      <c r="AB30" s="61"/>
      <c r="AC30" s="61"/>
      <c r="AD30" s="61"/>
      <c r="AE30" s="98"/>
      <c r="AF30" s="61"/>
      <c r="AG30" s="98"/>
      <c r="AH30" s="61"/>
      <c r="AI30" s="98"/>
      <c r="AJ30" s="61"/>
      <c r="AK30" s="98"/>
      <c r="AL30" s="61"/>
      <c r="AM30" s="98"/>
      <c r="AN30" s="61"/>
      <c r="AO30" s="98"/>
      <c r="AP30" s="61"/>
      <c r="AQ30" s="148">
        <v>123520.58</v>
      </c>
      <c r="AR30" s="61"/>
      <c r="AT30" s="146"/>
    </row>
    <row r="31" spans="1:46" s="145" customFormat="1" ht="15.75" x14ac:dyDescent="0.3">
      <c r="A31" s="141">
        <v>23</v>
      </c>
      <c r="B31" s="141" t="s">
        <v>70</v>
      </c>
      <c r="C31" s="141" t="s">
        <v>71</v>
      </c>
      <c r="D31" s="141" t="s">
        <v>76</v>
      </c>
      <c r="E31" s="141" t="s">
        <v>89</v>
      </c>
      <c r="F31" s="142">
        <v>82</v>
      </c>
      <c r="G31" s="63"/>
      <c r="H31" s="63"/>
      <c r="I31" s="61">
        <f t="shared" si="0"/>
        <v>2408283.0099999998</v>
      </c>
      <c r="J31" s="61"/>
      <c r="K31" s="61"/>
      <c r="L31" s="61"/>
      <c r="M31" s="61"/>
      <c r="N31" s="61"/>
      <c r="O31" s="61"/>
      <c r="P31" s="98"/>
      <c r="Q31" s="61"/>
      <c r="R31" s="61">
        <v>784.5</v>
      </c>
      <c r="S31" s="61">
        <v>2210981</v>
      </c>
      <c r="T31" s="143"/>
      <c r="U31" s="143"/>
      <c r="V31" s="61"/>
      <c r="W31" s="61"/>
      <c r="X31" s="61"/>
      <c r="Y31" s="143"/>
      <c r="Z31" s="143"/>
      <c r="AA31" s="61"/>
      <c r="AB31" s="61"/>
      <c r="AC31" s="61"/>
      <c r="AD31" s="61"/>
      <c r="AE31" s="98"/>
      <c r="AF31" s="61"/>
      <c r="AG31" s="98"/>
      <c r="AH31" s="61"/>
      <c r="AI31" s="98"/>
      <c r="AJ31" s="61"/>
      <c r="AK31" s="98"/>
      <c r="AL31" s="61"/>
      <c r="AM31" s="98"/>
      <c r="AN31" s="61"/>
      <c r="AO31" s="98"/>
      <c r="AP31" s="61"/>
      <c r="AQ31" s="148">
        <v>197302.01</v>
      </c>
      <c r="AR31" s="61"/>
      <c r="AT31" s="146"/>
    </row>
    <row r="32" spans="1:46" s="145" customFormat="1" ht="15.75" x14ac:dyDescent="0.3">
      <c r="A32" s="141">
        <v>24</v>
      </c>
      <c r="B32" s="141" t="s">
        <v>70</v>
      </c>
      <c r="C32" s="141" t="s">
        <v>71</v>
      </c>
      <c r="D32" s="141" t="s">
        <v>74</v>
      </c>
      <c r="E32" s="141" t="s">
        <v>103</v>
      </c>
      <c r="F32" s="142">
        <v>12</v>
      </c>
      <c r="G32" s="63"/>
      <c r="H32" s="63"/>
      <c r="I32" s="61">
        <f t="shared" si="0"/>
        <v>6434000</v>
      </c>
      <c r="J32" s="61"/>
      <c r="K32" s="61"/>
      <c r="L32" s="61"/>
      <c r="M32" s="61"/>
      <c r="N32" s="61"/>
      <c r="O32" s="61"/>
      <c r="P32" s="98">
        <v>3</v>
      </c>
      <c r="Q32" s="61">
        <v>6369000</v>
      </c>
      <c r="R32" s="61"/>
      <c r="S32" s="61"/>
      <c r="T32" s="143"/>
      <c r="U32" s="143"/>
      <c r="V32" s="61"/>
      <c r="W32" s="61"/>
      <c r="X32" s="61"/>
      <c r="Y32" s="143"/>
      <c r="Z32" s="143"/>
      <c r="AA32" s="61"/>
      <c r="AB32" s="61"/>
      <c r="AC32" s="61"/>
      <c r="AD32" s="61"/>
      <c r="AE32" s="98"/>
      <c r="AF32" s="61"/>
      <c r="AG32" s="98"/>
      <c r="AH32" s="61"/>
      <c r="AI32" s="98"/>
      <c r="AJ32" s="61"/>
      <c r="AK32" s="98"/>
      <c r="AL32" s="61"/>
      <c r="AM32" s="98"/>
      <c r="AN32" s="61"/>
      <c r="AO32" s="98"/>
      <c r="AP32" s="61"/>
      <c r="AQ32" s="148">
        <v>65000</v>
      </c>
      <c r="AR32" s="61"/>
      <c r="AT32" s="146"/>
    </row>
    <row r="33" spans="1:46" s="145" customFormat="1" ht="15.75" x14ac:dyDescent="0.3">
      <c r="A33" s="141">
        <v>25</v>
      </c>
      <c r="B33" s="141" t="s">
        <v>70</v>
      </c>
      <c r="C33" s="141" t="s">
        <v>71</v>
      </c>
      <c r="D33" s="141" t="s">
        <v>72</v>
      </c>
      <c r="E33" s="141" t="s">
        <v>103</v>
      </c>
      <c r="F33" s="142">
        <v>9</v>
      </c>
      <c r="G33" s="63"/>
      <c r="H33" s="63"/>
      <c r="I33" s="61">
        <f t="shared" si="0"/>
        <v>1636516.19</v>
      </c>
      <c r="J33" s="61"/>
      <c r="K33" s="61"/>
      <c r="L33" s="61"/>
      <c r="M33" s="61"/>
      <c r="N33" s="61"/>
      <c r="O33" s="61"/>
      <c r="P33" s="98"/>
      <c r="Q33" s="61"/>
      <c r="R33" s="61">
        <v>515.70000000000005</v>
      </c>
      <c r="S33" s="61">
        <v>1453413</v>
      </c>
      <c r="T33" s="143"/>
      <c r="U33" s="143"/>
      <c r="V33" s="61"/>
      <c r="W33" s="61"/>
      <c r="X33" s="61"/>
      <c r="Y33" s="143"/>
      <c r="Z33" s="143"/>
      <c r="AA33" s="61"/>
      <c r="AB33" s="61"/>
      <c r="AC33" s="61"/>
      <c r="AD33" s="61"/>
      <c r="AE33" s="98"/>
      <c r="AF33" s="61"/>
      <c r="AG33" s="98"/>
      <c r="AH33" s="61"/>
      <c r="AI33" s="98"/>
      <c r="AJ33" s="61"/>
      <c r="AK33" s="98"/>
      <c r="AL33" s="61"/>
      <c r="AM33" s="98"/>
      <c r="AN33" s="61"/>
      <c r="AO33" s="98"/>
      <c r="AP33" s="61"/>
      <c r="AQ33" s="148">
        <v>183103.19</v>
      </c>
      <c r="AR33" s="61"/>
      <c r="AT33" s="146"/>
    </row>
    <row r="34" spans="1:46" s="145" customFormat="1" ht="15.75" x14ac:dyDescent="0.3">
      <c r="A34" s="141">
        <v>26</v>
      </c>
      <c r="B34" s="141" t="s">
        <v>70</v>
      </c>
      <c r="C34" s="141" t="s">
        <v>71</v>
      </c>
      <c r="D34" s="141" t="s">
        <v>74</v>
      </c>
      <c r="E34" s="141" t="s">
        <v>86</v>
      </c>
      <c r="F34" s="142">
        <v>27</v>
      </c>
      <c r="G34" s="63"/>
      <c r="H34" s="63"/>
      <c r="I34" s="61">
        <f t="shared" si="0"/>
        <v>13265000</v>
      </c>
      <c r="J34" s="61"/>
      <c r="K34" s="61"/>
      <c r="L34" s="61"/>
      <c r="M34" s="61"/>
      <c r="N34" s="61"/>
      <c r="O34" s="61"/>
      <c r="P34" s="98">
        <v>6</v>
      </c>
      <c r="Q34" s="61">
        <v>13200000</v>
      </c>
      <c r="R34" s="61"/>
      <c r="S34" s="61"/>
      <c r="T34" s="143"/>
      <c r="U34" s="143"/>
      <c r="V34" s="61"/>
      <c r="W34" s="61"/>
      <c r="X34" s="61"/>
      <c r="Y34" s="143"/>
      <c r="Z34" s="143"/>
      <c r="AA34" s="61"/>
      <c r="AB34" s="61"/>
      <c r="AC34" s="61"/>
      <c r="AD34" s="61"/>
      <c r="AE34" s="98"/>
      <c r="AF34" s="61"/>
      <c r="AG34" s="98"/>
      <c r="AH34" s="61"/>
      <c r="AI34" s="98"/>
      <c r="AJ34" s="61"/>
      <c r="AK34" s="98"/>
      <c r="AL34" s="61"/>
      <c r="AM34" s="98"/>
      <c r="AN34" s="61"/>
      <c r="AO34" s="98"/>
      <c r="AP34" s="61"/>
      <c r="AQ34" s="148">
        <v>65000</v>
      </c>
      <c r="AR34" s="61"/>
      <c r="AT34" s="146"/>
    </row>
    <row r="35" spans="1:46" s="145" customFormat="1" ht="15.75" x14ac:dyDescent="0.3">
      <c r="A35" s="141">
        <v>27</v>
      </c>
      <c r="B35" s="141" t="s">
        <v>70</v>
      </c>
      <c r="C35" s="141" t="s">
        <v>71</v>
      </c>
      <c r="D35" s="141" t="s">
        <v>74</v>
      </c>
      <c r="E35" s="141" t="s">
        <v>86</v>
      </c>
      <c r="F35" s="142">
        <v>41</v>
      </c>
      <c r="G35" s="63"/>
      <c r="H35" s="63"/>
      <c r="I35" s="61">
        <f t="shared" si="0"/>
        <v>8865000</v>
      </c>
      <c r="J35" s="61"/>
      <c r="K35" s="61"/>
      <c r="L35" s="61"/>
      <c r="M35" s="61"/>
      <c r="N35" s="61"/>
      <c r="O35" s="61"/>
      <c r="P35" s="98">
        <v>4</v>
      </c>
      <c r="Q35" s="61">
        <v>8800000</v>
      </c>
      <c r="R35" s="61"/>
      <c r="S35" s="61"/>
      <c r="T35" s="143"/>
      <c r="U35" s="143"/>
      <c r="V35" s="61"/>
      <c r="W35" s="61"/>
      <c r="X35" s="61"/>
      <c r="Y35" s="143"/>
      <c r="Z35" s="143"/>
      <c r="AA35" s="61"/>
      <c r="AB35" s="61"/>
      <c r="AC35" s="61"/>
      <c r="AD35" s="61"/>
      <c r="AE35" s="98"/>
      <c r="AF35" s="61"/>
      <c r="AG35" s="98"/>
      <c r="AH35" s="61"/>
      <c r="AI35" s="98"/>
      <c r="AJ35" s="61"/>
      <c r="AK35" s="98"/>
      <c r="AL35" s="61"/>
      <c r="AM35" s="98"/>
      <c r="AN35" s="61"/>
      <c r="AO35" s="98"/>
      <c r="AP35" s="61"/>
      <c r="AQ35" s="148">
        <v>65000</v>
      </c>
      <c r="AR35" s="61"/>
      <c r="AT35" s="146"/>
    </row>
    <row r="36" spans="1:46" s="145" customFormat="1" ht="15.75" x14ac:dyDescent="0.3">
      <c r="A36" s="141">
        <v>28</v>
      </c>
      <c r="B36" s="141" t="s">
        <v>70</v>
      </c>
      <c r="C36" s="141" t="s">
        <v>71</v>
      </c>
      <c r="D36" s="141" t="s">
        <v>74</v>
      </c>
      <c r="E36" s="141" t="s">
        <v>81</v>
      </c>
      <c r="F36" s="142">
        <v>2</v>
      </c>
      <c r="G36" s="63"/>
      <c r="H36" s="63"/>
      <c r="I36" s="61">
        <f t="shared" si="0"/>
        <v>15465000</v>
      </c>
      <c r="J36" s="61"/>
      <c r="K36" s="61"/>
      <c r="L36" s="61"/>
      <c r="M36" s="61"/>
      <c r="N36" s="61"/>
      <c r="O36" s="61"/>
      <c r="P36" s="98">
        <v>7</v>
      </c>
      <c r="Q36" s="61">
        <v>15400000</v>
      </c>
      <c r="R36" s="61"/>
      <c r="S36" s="61"/>
      <c r="T36" s="143"/>
      <c r="U36" s="143"/>
      <c r="V36" s="61"/>
      <c r="W36" s="61"/>
      <c r="X36" s="61"/>
      <c r="Y36" s="143"/>
      <c r="Z36" s="143"/>
      <c r="AA36" s="61"/>
      <c r="AB36" s="61"/>
      <c r="AC36" s="61"/>
      <c r="AD36" s="61"/>
      <c r="AE36" s="98"/>
      <c r="AF36" s="61"/>
      <c r="AG36" s="98"/>
      <c r="AH36" s="61"/>
      <c r="AI36" s="98"/>
      <c r="AJ36" s="61"/>
      <c r="AK36" s="98"/>
      <c r="AL36" s="61"/>
      <c r="AM36" s="98"/>
      <c r="AN36" s="61"/>
      <c r="AO36" s="98"/>
      <c r="AP36" s="61"/>
      <c r="AQ36" s="148">
        <v>65000</v>
      </c>
      <c r="AR36" s="61"/>
      <c r="AT36" s="146"/>
    </row>
    <row r="37" spans="1:46" s="145" customFormat="1" ht="15.75" x14ac:dyDescent="0.3">
      <c r="A37" s="141">
        <v>29</v>
      </c>
      <c r="B37" s="141" t="s">
        <v>70</v>
      </c>
      <c r="C37" s="141" t="s">
        <v>71</v>
      </c>
      <c r="D37" s="141" t="s">
        <v>72</v>
      </c>
      <c r="E37" s="141" t="s">
        <v>81</v>
      </c>
      <c r="F37" s="142">
        <v>23</v>
      </c>
      <c r="G37" s="63"/>
      <c r="H37" s="63"/>
      <c r="I37" s="61">
        <f t="shared" si="0"/>
        <v>6434000</v>
      </c>
      <c r="J37" s="61"/>
      <c r="K37" s="61"/>
      <c r="L37" s="61"/>
      <c r="M37" s="61"/>
      <c r="N37" s="61"/>
      <c r="O37" s="61"/>
      <c r="P37" s="98">
        <v>3</v>
      </c>
      <c r="Q37" s="61">
        <v>6369000</v>
      </c>
      <c r="R37" s="61"/>
      <c r="S37" s="61"/>
      <c r="T37" s="143"/>
      <c r="U37" s="143"/>
      <c r="V37" s="61"/>
      <c r="W37" s="61"/>
      <c r="X37" s="61"/>
      <c r="Y37" s="143"/>
      <c r="Z37" s="143"/>
      <c r="AA37" s="61"/>
      <c r="AB37" s="61"/>
      <c r="AC37" s="61"/>
      <c r="AD37" s="61"/>
      <c r="AE37" s="98"/>
      <c r="AF37" s="61"/>
      <c r="AG37" s="98"/>
      <c r="AH37" s="61"/>
      <c r="AI37" s="98"/>
      <c r="AJ37" s="61"/>
      <c r="AK37" s="98"/>
      <c r="AL37" s="61"/>
      <c r="AM37" s="98"/>
      <c r="AN37" s="61"/>
      <c r="AO37" s="98"/>
      <c r="AP37" s="61"/>
      <c r="AQ37" s="148">
        <v>65000</v>
      </c>
      <c r="AR37" s="61"/>
      <c r="AT37" s="146"/>
    </row>
    <row r="38" spans="1:46" s="145" customFormat="1" ht="15.75" x14ac:dyDescent="0.3">
      <c r="A38" s="141">
        <v>30</v>
      </c>
      <c r="B38" s="141" t="s">
        <v>70</v>
      </c>
      <c r="C38" s="141" t="s">
        <v>71</v>
      </c>
      <c r="D38" s="141" t="s">
        <v>74</v>
      </c>
      <c r="E38" s="141" t="s">
        <v>81</v>
      </c>
      <c r="F38" s="142">
        <v>24</v>
      </c>
      <c r="G38" s="63"/>
      <c r="H38" s="63"/>
      <c r="I38" s="61">
        <f t="shared" si="0"/>
        <v>19865000</v>
      </c>
      <c r="J38" s="61"/>
      <c r="K38" s="61"/>
      <c r="L38" s="61"/>
      <c r="M38" s="61"/>
      <c r="N38" s="61"/>
      <c r="O38" s="61"/>
      <c r="P38" s="98">
        <v>9</v>
      </c>
      <c r="Q38" s="61">
        <v>19800000</v>
      </c>
      <c r="R38" s="61"/>
      <c r="S38" s="61"/>
      <c r="T38" s="143"/>
      <c r="U38" s="143"/>
      <c r="V38" s="61"/>
      <c r="W38" s="61"/>
      <c r="X38" s="61"/>
      <c r="Y38" s="143"/>
      <c r="Z38" s="143"/>
      <c r="AA38" s="61"/>
      <c r="AB38" s="61"/>
      <c r="AC38" s="61"/>
      <c r="AD38" s="61"/>
      <c r="AE38" s="98"/>
      <c r="AF38" s="61"/>
      <c r="AG38" s="98"/>
      <c r="AH38" s="61"/>
      <c r="AI38" s="98"/>
      <c r="AJ38" s="61"/>
      <c r="AK38" s="98"/>
      <c r="AL38" s="61"/>
      <c r="AM38" s="98"/>
      <c r="AN38" s="61"/>
      <c r="AO38" s="98"/>
      <c r="AP38" s="61"/>
      <c r="AQ38" s="148">
        <v>65000</v>
      </c>
      <c r="AR38" s="61"/>
      <c r="AT38" s="146"/>
    </row>
    <row r="39" spans="1:46" s="145" customFormat="1" ht="15.75" x14ac:dyDescent="0.3">
      <c r="A39" s="141">
        <v>31</v>
      </c>
      <c r="B39" s="141" t="s">
        <v>70</v>
      </c>
      <c r="C39" s="141" t="s">
        <v>71</v>
      </c>
      <c r="D39" s="141" t="s">
        <v>74</v>
      </c>
      <c r="E39" s="141" t="s">
        <v>81</v>
      </c>
      <c r="F39" s="142">
        <v>36</v>
      </c>
      <c r="G39" s="63"/>
      <c r="H39" s="63"/>
      <c r="I39" s="61">
        <f t="shared" si="0"/>
        <v>22065000</v>
      </c>
      <c r="J39" s="61"/>
      <c r="K39" s="61"/>
      <c r="L39" s="61"/>
      <c r="M39" s="61"/>
      <c r="N39" s="61"/>
      <c r="O39" s="61"/>
      <c r="P39" s="98">
        <v>10</v>
      </c>
      <c r="Q39" s="61">
        <v>22000000</v>
      </c>
      <c r="R39" s="61"/>
      <c r="S39" s="61"/>
      <c r="T39" s="143"/>
      <c r="U39" s="143"/>
      <c r="V39" s="61"/>
      <c r="W39" s="61"/>
      <c r="X39" s="61"/>
      <c r="Y39" s="143"/>
      <c r="Z39" s="143"/>
      <c r="AA39" s="61"/>
      <c r="AB39" s="61"/>
      <c r="AC39" s="61"/>
      <c r="AD39" s="61"/>
      <c r="AE39" s="98"/>
      <c r="AF39" s="61"/>
      <c r="AG39" s="98"/>
      <c r="AH39" s="61"/>
      <c r="AI39" s="98"/>
      <c r="AJ39" s="61"/>
      <c r="AK39" s="98"/>
      <c r="AL39" s="61"/>
      <c r="AM39" s="98"/>
      <c r="AN39" s="61"/>
      <c r="AO39" s="98"/>
      <c r="AP39" s="61"/>
      <c r="AQ39" s="148">
        <v>65000</v>
      </c>
      <c r="AR39" s="61"/>
      <c r="AT39" s="146"/>
    </row>
    <row r="40" spans="1:46" s="145" customFormat="1" ht="15.75" x14ac:dyDescent="0.3">
      <c r="A40" s="141">
        <v>32</v>
      </c>
      <c r="B40" s="141" t="s">
        <v>70</v>
      </c>
      <c r="C40" s="141" t="s">
        <v>71</v>
      </c>
      <c r="D40" s="141" t="s">
        <v>74</v>
      </c>
      <c r="E40" s="141" t="s">
        <v>81</v>
      </c>
      <c r="F40" s="142">
        <v>42</v>
      </c>
      <c r="G40" s="63"/>
      <c r="H40" s="63"/>
      <c r="I40" s="61">
        <f t="shared" si="0"/>
        <v>6665000</v>
      </c>
      <c r="J40" s="61"/>
      <c r="K40" s="61"/>
      <c r="L40" s="61"/>
      <c r="M40" s="61"/>
      <c r="N40" s="61"/>
      <c r="O40" s="61"/>
      <c r="P40" s="98">
        <v>3</v>
      </c>
      <c r="Q40" s="61">
        <v>6600000</v>
      </c>
      <c r="R40" s="61"/>
      <c r="S40" s="61"/>
      <c r="T40" s="143"/>
      <c r="U40" s="143"/>
      <c r="V40" s="61"/>
      <c r="W40" s="61"/>
      <c r="X40" s="61"/>
      <c r="Y40" s="143"/>
      <c r="Z40" s="143"/>
      <c r="AA40" s="61"/>
      <c r="AB40" s="61"/>
      <c r="AC40" s="61"/>
      <c r="AD40" s="61"/>
      <c r="AE40" s="98"/>
      <c r="AF40" s="61"/>
      <c r="AG40" s="98"/>
      <c r="AH40" s="61"/>
      <c r="AI40" s="98"/>
      <c r="AJ40" s="61"/>
      <c r="AK40" s="98"/>
      <c r="AL40" s="61"/>
      <c r="AM40" s="98"/>
      <c r="AN40" s="61"/>
      <c r="AO40" s="98"/>
      <c r="AP40" s="61"/>
      <c r="AQ40" s="148">
        <v>65000</v>
      </c>
      <c r="AR40" s="61"/>
      <c r="AT40" s="146"/>
    </row>
    <row r="41" spans="1:46" s="145" customFormat="1" ht="15.75" x14ac:dyDescent="0.3">
      <c r="A41" s="141">
        <v>33</v>
      </c>
      <c r="B41" s="141" t="s">
        <v>70</v>
      </c>
      <c r="C41" s="141" t="s">
        <v>71</v>
      </c>
      <c r="D41" s="141" t="s">
        <v>72</v>
      </c>
      <c r="E41" s="141" t="s">
        <v>81</v>
      </c>
      <c r="F41" s="142">
        <v>43</v>
      </c>
      <c r="G41" s="63"/>
      <c r="H41" s="63"/>
      <c r="I41" s="61">
        <f t="shared" si="0"/>
        <v>6434000</v>
      </c>
      <c r="J41" s="61"/>
      <c r="K41" s="61"/>
      <c r="L41" s="61"/>
      <c r="M41" s="61"/>
      <c r="N41" s="61"/>
      <c r="O41" s="61"/>
      <c r="P41" s="98">
        <v>3</v>
      </c>
      <c r="Q41" s="61">
        <v>6369000</v>
      </c>
      <c r="R41" s="61"/>
      <c r="S41" s="61"/>
      <c r="T41" s="143"/>
      <c r="U41" s="143"/>
      <c r="V41" s="61"/>
      <c r="W41" s="61"/>
      <c r="X41" s="61"/>
      <c r="Y41" s="143"/>
      <c r="Z41" s="143"/>
      <c r="AA41" s="61"/>
      <c r="AB41" s="61"/>
      <c r="AC41" s="61"/>
      <c r="AD41" s="61"/>
      <c r="AE41" s="98"/>
      <c r="AF41" s="61"/>
      <c r="AG41" s="98"/>
      <c r="AH41" s="61"/>
      <c r="AI41" s="98"/>
      <c r="AJ41" s="61"/>
      <c r="AK41" s="98"/>
      <c r="AL41" s="61"/>
      <c r="AM41" s="98"/>
      <c r="AN41" s="61"/>
      <c r="AO41" s="98"/>
      <c r="AP41" s="61"/>
      <c r="AQ41" s="148">
        <v>65000</v>
      </c>
      <c r="AR41" s="61"/>
      <c r="AT41" s="146"/>
    </row>
    <row r="42" spans="1:46" s="145" customFormat="1" ht="15.75" x14ac:dyDescent="0.3">
      <c r="A42" s="141">
        <v>34</v>
      </c>
      <c r="B42" s="141" t="s">
        <v>70</v>
      </c>
      <c r="C42" s="141" t="s">
        <v>71</v>
      </c>
      <c r="D42" s="141" t="s">
        <v>74</v>
      </c>
      <c r="E42" s="141" t="s">
        <v>81</v>
      </c>
      <c r="F42" s="142">
        <v>46</v>
      </c>
      <c r="G42" s="63"/>
      <c r="H42" s="63"/>
      <c r="I42" s="61">
        <f t="shared" si="0"/>
        <v>6665000</v>
      </c>
      <c r="J42" s="61"/>
      <c r="K42" s="61"/>
      <c r="L42" s="61"/>
      <c r="M42" s="61"/>
      <c r="N42" s="61"/>
      <c r="O42" s="61"/>
      <c r="P42" s="98">
        <v>3</v>
      </c>
      <c r="Q42" s="61">
        <v>6600000</v>
      </c>
      <c r="R42" s="61"/>
      <c r="S42" s="61"/>
      <c r="T42" s="143"/>
      <c r="U42" s="143"/>
      <c r="V42" s="61"/>
      <c r="W42" s="61"/>
      <c r="X42" s="61"/>
      <c r="Y42" s="143"/>
      <c r="Z42" s="143"/>
      <c r="AA42" s="61"/>
      <c r="AB42" s="61"/>
      <c r="AC42" s="61"/>
      <c r="AD42" s="61"/>
      <c r="AE42" s="98"/>
      <c r="AF42" s="61"/>
      <c r="AG42" s="98"/>
      <c r="AH42" s="61"/>
      <c r="AI42" s="98"/>
      <c r="AJ42" s="61"/>
      <c r="AK42" s="98"/>
      <c r="AL42" s="61"/>
      <c r="AM42" s="98"/>
      <c r="AN42" s="61"/>
      <c r="AO42" s="98"/>
      <c r="AP42" s="61"/>
      <c r="AQ42" s="148">
        <v>65000</v>
      </c>
      <c r="AR42" s="61"/>
      <c r="AT42" s="146"/>
    </row>
    <row r="43" spans="1:46" s="145" customFormat="1" ht="15.75" x14ac:dyDescent="0.3">
      <c r="A43" s="141">
        <v>35</v>
      </c>
      <c r="B43" s="141" t="s">
        <v>70</v>
      </c>
      <c r="C43" s="141" t="s">
        <v>71</v>
      </c>
      <c r="D43" s="141" t="s">
        <v>74</v>
      </c>
      <c r="E43" s="141" t="s">
        <v>81</v>
      </c>
      <c r="F43" s="142">
        <v>51</v>
      </c>
      <c r="G43" s="63"/>
      <c r="H43" s="63"/>
      <c r="I43" s="61">
        <f t="shared" si="0"/>
        <v>6434000</v>
      </c>
      <c r="J43" s="61"/>
      <c r="K43" s="61"/>
      <c r="L43" s="61"/>
      <c r="M43" s="61"/>
      <c r="N43" s="61"/>
      <c r="O43" s="61"/>
      <c r="P43" s="98">
        <v>3</v>
      </c>
      <c r="Q43" s="61">
        <v>6369000</v>
      </c>
      <c r="R43" s="61"/>
      <c r="S43" s="61"/>
      <c r="T43" s="143"/>
      <c r="U43" s="143"/>
      <c r="V43" s="61"/>
      <c r="W43" s="61"/>
      <c r="X43" s="61"/>
      <c r="Y43" s="143"/>
      <c r="Z43" s="143"/>
      <c r="AA43" s="61"/>
      <c r="AB43" s="61"/>
      <c r="AC43" s="61"/>
      <c r="AD43" s="61"/>
      <c r="AE43" s="98"/>
      <c r="AF43" s="61"/>
      <c r="AG43" s="98"/>
      <c r="AH43" s="61"/>
      <c r="AI43" s="98"/>
      <c r="AJ43" s="61"/>
      <c r="AK43" s="98"/>
      <c r="AL43" s="61"/>
      <c r="AM43" s="98"/>
      <c r="AN43" s="61"/>
      <c r="AO43" s="98"/>
      <c r="AP43" s="61"/>
      <c r="AQ43" s="148">
        <v>65000</v>
      </c>
      <c r="AR43" s="61"/>
      <c r="AT43" s="146"/>
    </row>
    <row r="44" spans="1:46" s="145" customFormat="1" ht="15.75" x14ac:dyDescent="0.3">
      <c r="A44" s="141">
        <v>36</v>
      </c>
      <c r="B44" s="141" t="s">
        <v>70</v>
      </c>
      <c r="C44" s="141" t="s">
        <v>71</v>
      </c>
      <c r="D44" s="141" t="s">
        <v>72</v>
      </c>
      <c r="E44" s="141" t="s">
        <v>81</v>
      </c>
      <c r="F44" s="142">
        <v>63</v>
      </c>
      <c r="G44" s="63"/>
      <c r="H44" s="63"/>
      <c r="I44" s="61">
        <f t="shared" si="0"/>
        <v>6665000</v>
      </c>
      <c r="J44" s="61"/>
      <c r="K44" s="61"/>
      <c r="L44" s="61"/>
      <c r="M44" s="61"/>
      <c r="N44" s="61"/>
      <c r="O44" s="61"/>
      <c r="P44" s="98">
        <v>3</v>
      </c>
      <c r="Q44" s="61">
        <v>6600000</v>
      </c>
      <c r="R44" s="61"/>
      <c r="S44" s="61"/>
      <c r="T44" s="143"/>
      <c r="U44" s="143"/>
      <c r="V44" s="61"/>
      <c r="W44" s="61"/>
      <c r="X44" s="61"/>
      <c r="Y44" s="143"/>
      <c r="Z44" s="143"/>
      <c r="AA44" s="61"/>
      <c r="AB44" s="61"/>
      <c r="AC44" s="61"/>
      <c r="AD44" s="61"/>
      <c r="AE44" s="98"/>
      <c r="AF44" s="61"/>
      <c r="AG44" s="98"/>
      <c r="AH44" s="61"/>
      <c r="AI44" s="98"/>
      <c r="AJ44" s="61"/>
      <c r="AK44" s="98"/>
      <c r="AL44" s="61"/>
      <c r="AM44" s="98"/>
      <c r="AN44" s="61"/>
      <c r="AO44" s="98"/>
      <c r="AP44" s="61"/>
      <c r="AQ44" s="148">
        <v>65000</v>
      </c>
      <c r="AR44" s="61"/>
      <c r="AT44" s="146"/>
    </row>
    <row r="45" spans="1:46" s="145" customFormat="1" ht="15.75" x14ac:dyDescent="0.3">
      <c r="A45" s="141">
        <v>37</v>
      </c>
      <c r="B45" s="141" t="s">
        <v>70</v>
      </c>
      <c r="C45" s="141" t="s">
        <v>71</v>
      </c>
      <c r="D45" s="141" t="s">
        <v>72</v>
      </c>
      <c r="E45" s="141" t="s">
        <v>106</v>
      </c>
      <c r="F45" s="142" t="s">
        <v>107</v>
      </c>
      <c r="G45" s="63"/>
      <c r="H45" s="63"/>
      <c r="I45" s="61">
        <f t="shared" si="0"/>
        <v>1974977.82</v>
      </c>
      <c r="J45" s="61"/>
      <c r="K45" s="61"/>
      <c r="L45" s="61"/>
      <c r="M45" s="61"/>
      <c r="N45" s="61"/>
      <c r="O45" s="61"/>
      <c r="P45" s="98"/>
      <c r="Q45" s="61"/>
      <c r="R45" s="61"/>
      <c r="S45" s="61"/>
      <c r="T45" s="143"/>
      <c r="U45" s="143"/>
      <c r="V45" s="61">
        <v>597</v>
      </c>
      <c r="W45" s="61">
        <v>1719360</v>
      </c>
      <c r="X45" s="61">
        <v>93000</v>
      </c>
      <c r="Y45" s="143"/>
      <c r="Z45" s="143"/>
      <c r="AA45" s="61"/>
      <c r="AB45" s="61"/>
      <c r="AC45" s="61"/>
      <c r="AD45" s="61"/>
      <c r="AE45" s="98"/>
      <c r="AF45" s="61"/>
      <c r="AG45" s="98"/>
      <c r="AH45" s="61"/>
      <c r="AI45" s="98"/>
      <c r="AJ45" s="61"/>
      <c r="AK45" s="98"/>
      <c r="AL45" s="61"/>
      <c r="AM45" s="98"/>
      <c r="AN45" s="61"/>
      <c r="AO45" s="98"/>
      <c r="AP45" s="61"/>
      <c r="AQ45" s="148">
        <v>162617.82</v>
      </c>
      <c r="AR45" s="61"/>
      <c r="AT45" s="146"/>
    </row>
    <row r="46" spans="1:46" s="145" customFormat="1" ht="15.75" x14ac:dyDescent="0.3">
      <c r="A46" s="141">
        <v>38</v>
      </c>
      <c r="B46" s="141" t="s">
        <v>70</v>
      </c>
      <c r="C46" s="141" t="s">
        <v>71</v>
      </c>
      <c r="D46" s="141" t="s">
        <v>72</v>
      </c>
      <c r="E46" s="141" t="s">
        <v>85</v>
      </c>
      <c r="F46" s="142">
        <v>1</v>
      </c>
      <c r="G46" s="63"/>
      <c r="H46" s="63"/>
      <c r="I46" s="61">
        <f t="shared" si="0"/>
        <v>6534715.6799999997</v>
      </c>
      <c r="J46" s="61">
        <v>1170520</v>
      </c>
      <c r="K46" s="61"/>
      <c r="L46" s="61">
        <v>1170520</v>
      </c>
      <c r="M46" s="61">
        <v>2917768</v>
      </c>
      <c r="N46" s="61"/>
      <c r="O46" s="61">
        <v>979072</v>
      </c>
      <c r="P46" s="98"/>
      <c r="Q46" s="61"/>
      <c r="R46" s="61"/>
      <c r="S46" s="61"/>
      <c r="T46" s="143"/>
      <c r="U46" s="143"/>
      <c r="V46" s="61"/>
      <c r="W46" s="61"/>
      <c r="X46" s="61"/>
      <c r="Y46" s="143"/>
      <c r="Z46" s="143"/>
      <c r="AA46" s="61"/>
      <c r="AB46" s="61"/>
      <c r="AC46" s="61"/>
      <c r="AD46" s="61"/>
      <c r="AE46" s="98"/>
      <c r="AF46" s="61"/>
      <c r="AG46" s="98"/>
      <c r="AH46" s="61"/>
      <c r="AI46" s="98"/>
      <c r="AJ46" s="61"/>
      <c r="AK46" s="98"/>
      <c r="AL46" s="61"/>
      <c r="AM46" s="98"/>
      <c r="AN46" s="61"/>
      <c r="AO46" s="98"/>
      <c r="AP46" s="61"/>
      <c r="AQ46" s="148">
        <v>296835.68</v>
      </c>
      <c r="AR46" s="61"/>
      <c r="AT46" s="146"/>
    </row>
    <row r="47" spans="1:46" s="145" customFormat="1" ht="15.75" x14ac:dyDescent="0.3">
      <c r="A47" s="141">
        <v>39</v>
      </c>
      <c r="B47" s="141" t="s">
        <v>70</v>
      </c>
      <c r="C47" s="141" t="s">
        <v>71</v>
      </c>
      <c r="D47" s="141" t="s">
        <v>72</v>
      </c>
      <c r="E47" s="141" t="s">
        <v>104</v>
      </c>
      <c r="F47" s="142">
        <v>13</v>
      </c>
      <c r="G47" s="63"/>
      <c r="H47" s="63"/>
      <c r="I47" s="61">
        <f t="shared" si="0"/>
        <v>8557000</v>
      </c>
      <c r="J47" s="61"/>
      <c r="K47" s="61"/>
      <c r="L47" s="61"/>
      <c r="M47" s="61"/>
      <c r="N47" s="61"/>
      <c r="O47" s="61"/>
      <c r="P47" s="98">
        <v>4</v>
      </c>
      <c r="Q47" s="61">
        <v>8492000</v>
      </c>
      <c r="R47" s="61"/>
      <c r="S47" s="61"/>
      <c r="T47" s="143"/>
      <c r="U47" s="143"/>
      <c r="V47" s="61"/>
      <c r="W47" s="61"/>
      <c r="X47" s="61"/>
      <c r="Y47" s="143"/>
      <c r="Z47" s="143"/>
      <c r="AA47" s="61"/>
      <c r="AB47" s="61"/>
      <c r="AC47" s="61"/>
      <c r="AD47" s="61"/>
      <c r="AE47" s="98"/>
      <c r="AF47" s="61"/>
      <c r="AG47" s="98"/>
      <c r="AH47" s="61"/>
      <c r="AI47" s="98"/>
      <c r="AJ47" s="61"/>
      <c r="AK47" s="98"/>
      <c r="AL47" s="61"/>
      <c r="AM47" s="98"/>
      <c r="AN47" s="61"/>
      <c r="AO47" s="98"/>
      <c r="AP47" s="61"/>
      <c r="AQ47" s="148">
        <v>65000</v>
      </c>
      <c r="AR47" s="61"/>
      <c r="AT47" s="146"/>
    </row>
    <row r="48" spans="1:46" s="145" customFormat="1" ht="15.75" x14ac:dyDescent="0.3">
      <c r="A48" s="141">
        <v>40</v>
      </c>
      <c r="B48" s="141" t="s">
        <v>70</v>
      </c>
      <c r="C48" s="141" t="s">
        <v>71</v>
      </c>
      <c r="D48" s="141" t="s">
        <v>72</v>
      </c>
      <c r="E48" s="141" t="s">
        <v>104</v>
      </c>
      <c r="F48" s="142">
        <v>15</v>
      </c>
      <c r="G48" s="63"/>
      <c r="H48" s="63"/>
      <c r="I48" s="61">
        <f t="shared" si="0"/>
        <v>8557000</v>
      </c>
      <c r="J48" s="61"/>
      <c r="K48" s="61"/>
      <c r="L48" s="61"/>
      <c r="M48" s="61"/>
      <c r="N48" s="61"/>
      <c r="O48" s="61"/>
      <c r="P48" s="98">
        <v>4</v>
      </c>
      <c r="Q48" s="61">
        <v>8492000</v>
      </c>
      <c r="R48" s="61"/>
      <c r="S48" s="61"/>
      <c r="T48" s="143"/>
      <c r="U48" s="143"/>
      <c r="V48" s="61"/>
      <c r="W48" s="61"/>
      <c r="X48" s="61"/>
      <c r="Y48" s="143"/>
      <c r="Z48" s="143"/>
      <c r="AA48" s="61"/>
      <c r="AB48" s="61"/>
      <c r="AC48" s="61"/>
      <c r="AD48" s="61"/>
      <c r="AE48" s="98"/>
      <c r="AF48" s="61"/>
      <c r="AG48" s="98"/>
      <c r="AH48" s="61"/>
      <c r="AI48" s="98"/>
      <c r="AJ48" s="61"/>
      <c r="AK48" s="98"/>
      <c r="AL48" s="61"/>
      <c r="AM48" s="98"/>
      <c r="AN48" s="61"/>
      <c r="AO48" s="98"/>
      <c r="AP48" s="61"/>
      <c r="AQ48" s="148">
        <v>65000</v>
      </c>
      <c r="AR48" s="61"/>
      <c r="AT48" s="146"/>
    </row>
    <row r="49" spans="1:46" s="145" customFormat="1" ht="15.75" x14ac:dyDescent="0.3">
      <c r="A49" s="141">
        <v>41</v>
      </c>
      <c r="B49" s="141" t="s">
        <v>70</v>
      </c>
      <c r="C49" s="141" t="s">
        <v>71</v>
      </c>
      <c r="D49" s="141" t="s">
        <v>72</v>
      </c>
      <c r="E49" s="141" t="s">
        <v>91</v>
      </c>
      <c r="F49" s="149">
        <v>10</v>
      </c>
      <c r="G49" s="63"/>
      <c r="H49" s="63"/>
      <c r="I49" s="61">
        <f t="shared" si="0"/>
        <v>4311000</v>
      </c>
      <c r="J49" s="61"/>
      <c r="K49" s="61"/>
      <c r="L49" s="61"/>
      <c r="M49" s="61"/>
      <c r="N49" s="61"/>
      <c r="O49" s="61"/>
      <c r="P49" s="98">
        <v>2</v>
      </c>
      <c r="Q49" s="61">
        <v>4246000</v>
      </c>
      <c r="R49" s="61"/>
      <c r="S49" s="61"/>
      <c r="T49" s="143"/>
      <c r="U49" s="143"/>
      <c r="V49" s="61"/>
      <c r="W49" s="61"/>
      <c r="X49" s="61"/>
      <c r="Y49" s="143"/>
      <c r="Z49" s="143"/>
      <c r="AA49" s="61"/>
      <c r="AB49" s="61"/>
      <c r="AC49" s="61"/>
      <c r="AD49" s="61"/>
      <c r="AE49" s="98"/>
      <c r="AF49" s="61"/>
      <c r="AG49" s="98"/>
      <c r="AH49" s="61"/>
      <c r="AI49" s="98"/>
      <c r="AJ49" s="61"/>
      <c r="AK49" s="98"/>
      <c r="AL49" s="61"/>
      <c r="AM49" s="98"/>
      <c r="AN49" s="61"/>
      <c r="AO49" s="98"/>
      <c r="AP49" s="61"/>
      <c r="AQ49" s="148">
        <v>65000</v>
      </c>
      <c r="AR49" s="61"/>
      <c r="AT49" s="146"/>
    </row>
    <row r="50" spans="1:46" s="145" customFormat="1" ht="15.75" x14ac:dyDescent="0.3">
      <c r="A50" s="141">
        <v>42</v>
      </c>
      <c r="B50" s="141" t="s">
        <v>70</v>
      </c>
      <c r="C50" s="141" t="s">
        <v>71</v>
      </c>
      <c r="D50" s="141" t="s">
        <v>72</v>
      </c>
      <c r="E50" s="141" t="s">
        <v>91</v>
      </c>
      <c r="F50" s="142">
        <v>9</v>
      </c>
      <c r="G50" s="63"/>
      <c r="H50" s="63"/>
      <c r="I50" s="61">
        <f t="shared" si="0"/>
        <v>6434000</v>
      </c>
      <c r="J50" s="61"/>
      <c r="K50" s="61"/>
      <c r="L50" s="61"/>
      <c r="M50" s="61"/>
      <c r="N50" s="61"/>
      <c r="O50" s="61"/>
      <c r="P50" s="98">
        <v>3</v>
      </c>
      <c r="Q50" s="61">
        <v>6369000</v>
      </c>
      <c r="R50" s="61"/>
      <c r="S50" s="61"/>
      <c r="T50" s="143"/>
      <c r="U50" s="143"/>
      <c r="V50" s="61"/>
      <c r="W50" s="61"/>
      <c r="X50" s="61"/>
      <c r="Y50" s="143"/>
      <c r="Z50" s="143"/>
      <c r="AA50" s="61"/>
      <c r="AB50" s="61"/>
      <c r="AC50" s="61"/>
      <c r="AD50" s="61"/>
      <c r="AE50" s="98"/>
      <c r="AF50" s="61"/>
      <c r="AG50" s="98"/>
      <c r="AH50" s="61"/>
      <c r="AI50" s="98"/>
      <c r="AJ50" s="61"/>
      <c r="AK50" s="98"/>
      <c r="AL50" s="61"/>
      <c r="AM50" s="98"/>
      <c r="AN50" s="61"/>
      <c r="AO50" s="98"/>
      <c r="AP50" s="61"/>
      <c r="AQ50" s="148">
        <v>65000</v>
      </c>
      <c r="AR50" s="61"/>
      <c r="AT50" s="146"/>
    </row>
    <row r="51" spans="1:46" s="145" customFormat="1" ht="15.75" x14ac:dyDescent="0.3">
      <c r="A51" s="141">
        <v>43</v>
      </c>
      <c r="B51" s="141" t="s">
        <v>70</v>
      </c>
      <c r="C51" s="141" t="s">
        <v>71</v>
      </c>
      <c r="D51" s="141" t="s">
        <v>72</v>
      </c>
      <c r="E51" s="141" t="s">
        <v>105</v>
      </c>
      <c r="F51" s="142">
        <v>18</v>
      </c>
      <c r="G51" s="63"/>
      <c r="H51" s="63"/>
      <c r="I51" s="61">
        <f t="shared" si="0"/>
        <v>3695525.13</v>
      </c>
      <c r="J51" s="61">
        <v>840000</v>
      </c>
      <c r="K51" s="61">
        <v>1240000</v>
      </c>
      <c r="L51" s="61">
        <v>964000</v>
      </c>
      <c r="M51" s="61"/>
      <c r="N51" s="61"/>
      <c r="O51" s="61"/>
      <c r="P51" s="98"/>
      <c r="Q51" s="61"/>
      <c r="R51" s="61"/>
      <c r="S51" s="61"/>
      <c r="T51" s="143"/>
      <c r="U51" s="143"/>
      <c r="V51" s="61"/>
      <c r="W51" s="61"/>
      <c r="X51" s="61"/>
      <c r="Y51" s="143"/>
      <c r="Z51" s="143"/>
      <c r="AA51" s="61"/>
      <c r="AB51" s="61"/>
      <c r="AC51" s="61"/>
      <c r="AD51" s="61"/>
      <c r="AE51" s="98"/>
      <c r="AF51" s="61"/>
      <c r="AG51" s="98">
        <v>1</v>
      </c>
      <c r="AH51" s="61">
        <v>80000</v>
      </c>
      <c r="AI51" s="98">
        <v>1</v>
      </c>
      <c r="AJ51" s="61">
        <v>210000</v>
      </c>
      <c r="AK51" s="98"/>
      <c r="AL51" s="61"/>
      <c r="AM51" s="98"/>
      <c r="AN51" s="61"/>
      <c r="AO51" s="98"/>
      <c r="AP51" s="61"/>
      <c r="AQ51" s="148">
        <v>361525.13</v>
      </c>
      <c r="AR51" s="61"/>
      <c r="AT51" s="146"/>
    </row>
    <row r="52" spans="1:46" s="145" customFormat="1" ht="15.75" x14ac:dyDescent="0.3">
      <c r="A52" s="141">
        <v>44</v>
      </c>
      <c r="B52" s="141" t="s">
        <v>70</v>
      </c>
      <c r="C52" s="141" t="s">
        <v>71</v>
      </c>
      <c r="D52" s="141" t="s">
        <v>74</v>
      </c>
      <c r="E52" s="141" t="s">
        <v>105</v>
      </c>
      <c r="F52" s="142" t="s">
        <v>114</v>
      </c>
      <c r="G52" s="63"/>
      <c r="H52" s="63"/>
      <c r="I52" s="61">
        <f t="shared" si="0"/>
        <v>2188000</v>
      </c>
      <c r="J52" s="61"/>
      <c r="K52" s="61"/>
      <c r="L52" s="61"/>
      <c r="M52" s="61"/>
      <c r="N52" s="61"/>
      <c r="O52" s="61"/>
      <c r="P52" s="98">
        <v>1</v>
      </c>
      <c r="Q52" s="61">
        <v>2123000</v>
      </c>
      <c r="R52" s="61"/>
      <c r="S52" s="61"/>
      <c r="T52" s="143"/>
      <c r="U52" s="143"/>
      <c r="V52" s="61"/>
      <c r="W52" s="61"/>
      <c r="X52" s="61"/>
      <c r="Y52" s="143"/>
      <c r="Z52" s="143"/>
      <c r="AA52" s="61"/>
      <c r="AB52" s="61"/>
      <c r="AC52" s="61"/>
      <c r="AD52" s="61"/>
      <c r="AE52" s="98"/>
      <c r="AF52" s="61"/>
      <c r="AG52" s="98"/>
      <c r="AH52" s="61"/>
      <c r="AI52" s="98"/>
      <c r="AJ52" s="61"/>
      <c r="AK52" s="98"/>
      <c r="AL52" s="61"/>
      <c r="AM52" s="98"/>
      <c r="AN52" s="61"/>
      <c r="AO52" s="98"/>
      <c r="AP52" s="61"/>
      <c r="AQ52" s="148">
        <v>65000</v>
      </c>
      <c r="AR52" s="61"/>
      <c r="AT52" s="146"/>
    </row>
    <row r="53" spans="1:46" s="145" customFormat="1" ht="15.75" x14ac:dyDescent="0.3">
      <c r="A53" s="141">
        <v>45</v>
      </c>
      <c r="B53" s="141" t="s">
        <v>70</v>
      </c>
      <c r="C53" s="141" t="s">
        <v>71</v>
      </c>
      <c r="D53" s="141" t="s">
        <v>74</v>
      </c>
      <c r="E53" s="141" t="s">
        <v>84</v>
      </c>
      <c r="F53" s="142">
        <v>15</v>
      </c>
      <c r="G53" s="63"/>
      <c r="H53" s="63"/>
      <c r="I53" s="61">
        <f t="shared" si="0"/>
        <v>8865000</v>
      </c>
      <c r="J53" s="61"/>
      <c r="K53" s="61"/>
      <c r="L53" s="61"/>
      <c r="M53" s="61"/>
      <c r="N53" s="61"/>
      <c r="O53" s="61"/>
      <c r="P53" s="98">
        <v>4</v>
      </c>
      <c r="Q53" s="61">
        <v>8800000</v>
      </c>
      <c r="R53" s="61"/>
      <c r="S53" s="61"/>
      <c r="T53" s="143"/>
      <c r="U53" s="143"/>
      <c r="V53" s="61"/>
      <c r="W53" s="61"/>
      <c r="X53" s="61"/>
      <c r="Y53" s="143"/>
      <c r="Z53" s="143"/>
      <c r="AA53" s="61"/>
      <c r="AB53" s="61"/>
      <c r="AC53" s="61"/>
      <c r="AD53" s="61"/>
      <c r="AE53" s="98"/>
      <c r="AF53" s="61"/>
      <c r="AG53" s="98"/>
      <c r="AH53" s="61"/>
      <c r="AI53" s="98"/>
      <c r="AJ53" s="61"/>
      <c r="AK53" s="98"/>
      <c r="AL53" s="61"/>
      <c r="AM53" s="98"/>
      <c r="AN53" s="61"/>
      <c r="AO53" s="98"/>
      <c r="AP53" s="61"/>
      <c r="AQ53" s="148">
        <v>65000</v>
      </c>
      <c r="AR53" s="61"/>
      <c r="AT53" s="146"/>
    </row>
    <row r="54" spans="1:46" s="145" customFormat="1" ht="15.75" x14ac:dyDescent="0.3">
      <c r="A54" s="141">
        <v>46</v>
      </c>
      <c r="B54" s="141" t="s">
        <v>70</v>
      </c>
      <c r="C54" s="141" t="s">
        <v>71</v>
      </c>
      <c r="D54" s="141" t="s">
        <v>74</v>
      </c>
      <c r="E54" s="141" t="s">
        <v>84</v>
      </c>
      <c r="F54" s="142">
        <v>19</v>
      </c>
      <c r="G54" s="63"/>
      <c r="H54" s="63"/>
      <c r="I54" s="61">
        <f t="shared" si="0"/>
        <v>2265000</v>
      </c>
      <c r="J54" s="61"/>
      <c r="K54" s="61"/>
      <c r="L54" s="61"/>
      <c r="M54" s="61"/>
      <c r="N54" s="61"/>
      <c r="O54" s="61"/>
      <c r="P54" s="98">
        <v>1</v>
      </c>
      <c r="Q54" s="61">
        <v>2200000</v>
      </c>
      <c r="R54" s="61"/>
      <c r="S54" s="61"/>
      <c r="T54" s="143"/>
      <c r="U54" s="143"/>
      <c r="V54" s="61"/>
      <c r="W54" s="61"/>
      <c r="X54" s="61"/>
      <c r="Y54" s="143"/>
      <c r="Z54" s="143"/>
      <c r="AA54" s="61"/>
      <c r="AB54" s="61"/>
      <c r="AC54" s="61"/>
      <c r="AD54" s="61"/>
      <c r="AE54" s="98"/>
      <c r="AF54" s="61"/>
      <c r="AG54" s="98"/>
      <c r="AH54" s="61"/>
      <c r="AI54" s="98"/>
      <c r="AJ54" s="61"/>
      <c r="AK54" s="98"/>
      <c r="AL54" s="61"/>
      <c r="AM54" s="98"/>
      <c r="AN54" s="61"/>
      <c r="AO54" s="98"/>
      <c r="AP54" s="61"/>
      <c r="AQ54" s="148">
        <v>65000</v>
      </c>
      <c r="AR54" s="61"/>
      <c r="AT54" s="146"/>
    </row>
    <row r="55" spans="1:46" s="145" customFormat="1" ht="15.75" x14ac:dyDescent="0.3">
      <c r="A55" s="141">
        <v>47</v>
      </c>
      <c r="B55" s="141" t="s">
        <v>70</v>
      </c>
      <c r="C55" s="141" t="s">
        <v>71</v>
      </c>
      <c r="D55" s="141" t="s">
        <v>72</v>
      </c>
      <c r="E55" s="141" t="s">
        <v>84</v>
      </c>
      <c r="F55" s="142">
        <v>2</v>
      </c>
      <c r="G55" s="63"/>
      <c r="H55" s="63" t="s">
        <v>94</v>
      </c>
      <c r="I55" s="61">
        <f t="shared" si="0"/>
        <v>8261540.9400000004</v>
      </c>
      <c r="J55" s="61">
        <v>1489753</v>
      </c>
      <c r="K55" s="61"/>
      <c r="L55" s="61">
        <v>1489753</v>
      </c>
      <c r="M55" s="61">
        <v>3713523</v>
      </c>
      <c r="N55" s="61"/>
      <c r="O55" s="61">
        <v>1246092</v>
      </c>
      <c r="P55" s="98"/>
      <c r="Q55" s="61"/>
      <c r="R55" s="61"/>
      <c r="S55" s="61"/>
      <c r="T55" s="143"/>
      <c r="U55" s="143"/>
      <c r="V55" s="61"/>
      <c r="W55" s="61"/>
      <c r="X55" s="61"/>
      <c r="Y55" s="143"/>
      <c r="Z55" s="143"/>
      <c r="AA55" s="61"/>
      <c r="AB55" s="61"/>
      <c r="AC55" s="61"/>
      <c r="AD55" s="61"/>
      <c r="AE55" s="98"/>
      <c r="AF55" s="61"/>
      <c r="AG55" s="98"/>
      <c r="AH55" s="61"/>
      <c r="AI55" s="98"/>
      <c r="AJ55" s="61"/>
      <c r="AK55" s="98"/>
      <c r="AL55" s="61"/>
      <c r="AM55" s="98"/>
      <c r="AN55" s="61"/>
      <c r="AO55" s="98"/>
      <c r="AP55" s="61"/>
      <c r="AQ55" s="148">
        <v>322419.94</v>
      </c>
      <c r="AR55" s="61"/>
      <c r="AT55" s="146"/>
    </row>
    <row r="56" spans="1:46" s="145" customFormat="1" ht="15.75" x14ac:dyDescent="0.3">
      <c r="A56" s="141">
        <v>48</v>
      </c>
      <c r="B56" s="141" t="s">
        <v>70</v>
      </c>
      <c r="C56" s="141" t="s">
        <v>71</v>
      </c>
      <c r="D56" s="141" t="s">
        <v>74</v>
      </c>
      <c r="E56" s="141" t="s">
        <v>84</v>
      </c>
      <c r="F56" s="142" t="s">
        <v>112</v>
      </c>
      <c r="G56" s="63"/>
      <c r="H56" s="63"/>
      <c r="I56" s="61">
        <f t="shared" si="0"/>
        <v>4311000</v>
      </c>
      <c r="J56" s="61"/>
      <c r="K56" s="61"/>
      <c r="L56" s="61"/>
      <c r="M56" s="61"/>
      <c r="N56" s="61"/>
      <c r="O56" s="61"/>
      <c r="P56" s="98">
        <v>2</v>
      </c>
      <c r="Q56" s="61">
        <v>4246000</v>
      </c>
      <c r="R56" s="61"/>
      <c r="S56" s="61"/>
      <c r="T56" s="143"/>
      <c r="U56" s="143"/>
      <c r="V56" s="61"/>
      <c r="W56" s="61"/>
      <c r="X56" s="61"/>
      <c r="Y56" s="143"/>
      <c r="Z56" s="143"/>
      <c r="AA56" s="61"/>
      <c r="AB56" s="61"/>
      <c r="AC56" s="61"/>
      <c r="AD56" s="61"/>
      <c r="AE56" s="98"/>
      <c r="AF56" s="61"/>
      <c r="AG56" s="98"/>
      <c r="AH56" s="61"/>
      <c r="AI56" s="98"/>
      <c r="AJ56" s="61"/>
      <c r="AK56" s="98"/>
      <c r="AL56" s="61"/>
      <c r="AM56" s="98"/>
      <c r="AN56" s="61"/>
      <c r="AO56" s="98"/>
      <c r="AP56" s="61"/>
      <c r="AQ56" s="148">
        <v>65000</v>
      </c>
      <c r="AR56" s="61"/>
      <c r="AT56" s="146"/>
    </row>
    <row r="57" spans="1:46" s="145" customFormat="1" ht="15.75" x14ac:dyDescent="0.3">
      <c r="A57" s="141">
        <v>49</v>
      </c>
      <c r="B57" s="141" t="s">
        <v>70</v>
      </c>
      <c r="C57" s="141" t="s">
        <v>71</v>
      </c>
      <c r="D57" s="141" t="s">
        <v>74</v>
      </c>
      <c r="E57" s="141" t="s">
        <v>84</v>
      </c>
      <c r="F57" s="142" t="s">
        <v>113</v>
      </c>
      <c r="G57" s="63"/>
      <c r="H57" s="63"/>
      <c r="I57" s="61">
        <f t="shared" si="0"/>
        <v>2188000</v>
      </c>
      <c r="J57" s="61"/>
      <c r="K57" s="61"/>
      <c r="L57" s="61"/>
      <c r="M57" s="61"/>
      <c r="N57" s="61"/>
      <c r="O57" s="61"/>
      <c r="P57" s="98">
        <v>1</v>
      </c>
      <c r="Q57" s="61">
        <v>2123000</v>
      </c>
      <c r="R57" s="61"/>
      <c r="S57" s="61"/>
      <c r="T57" s="143"/>
      <c r="U57" s="143"/>
      <c r="V57" s="61"/>
      <c r="W57" s="61"/>
      <c r="X57" s="61"/>
      <c r="Y57" s="143"/>
      <c r="Z57" s="143"/>
      <c r="AA57" s="61"/>
      <c r="AB57" s="61"/>
      <c r="AC57" s="61"/>
      <c r="AD57" s="61"/>
      <c r="AE57" s="98"/>
      <c r="AF57" s="61"/>
      <c r="AG57" s="98"/>
      <c r="AH57" s="61"/>
      <c r="AI57" s="98"/>
      <c r="AJ57" s="61"/>
      <c r="AK57" s="98"/>
      <c r="AL57" s="61"/>
      <c r="AM57" s="98"/>
      <c r="AN57" s="61"/>
      <c r="AO57" s="98"/>
      <c r="AP57" s="61"/>
      <c r="AQ57" s="148">
        <v>65000</v>
      </c>
      <c r="AR57" s="61"/>
      <c r="AT57" s="146"/>
    </row>
    <row r="58" spans="1:46" s="145" customFormat="1" ht="15.75" x14ac:dyDescent="0.3">
      <c r="A58" s="141">
        <v>50</v>
      </c>
      <c r="B58" s="141" t="s">
        <v>70</v>
      </c>
      <c r="C58" s="141" t="s">
        <v>71</v>
      </c>
      <c r="D58" s="141" t="s">
        <v>72</v>
      </c>
      <c r="E58" s="141" t="s">
        <v>88</v>
      </c>
      <c r="F58" s="150">
        <v>19</v>
      </c>
      <c r="G58" s="63"/>
      <c r="H58" s="63"/>
      <c r="I58" s="61">
        <f t="shared" si="0"/>
        <v>5146650.2300000004</v>
      </c>
      <c r="J58" s="61">
        <v>773371</v>
      </c>
      <c r="K58" s="61">
        <v>773371</v>
      </c>
      <c r="L58" s="61">
        <v>773371</v>
      </c>
      <c r="M58" s="61">
        <v>1927789</v>
      </c>
      <c r="N58" s="61"/>
      <c r="O58" s="61">
        <v>646880</v>
      </c>
      <c r="P58" s="98"/>
      <c r="Q58" s="61"/>
      <c r="R58" s="61"/>
      <c r="S58" s="61"/>
      <c r="T58" s="143"/>
      <c r="U58" s="143"/>
      <c r="V58" s="61"/>
      <c r="W58" s="61"/>
      <c r="X58" s="61"/>
      <c r="Y58" s="143"/>
      <c r="Z58" s="143"/>
      <c r="AA58" s="61"/>
      <c r="AB58" s="61"/>
      <c r="AC58" s="61"/>
      <c r="AD58" s="61"/>
      <c r="AE58" s="98"/>
      <c r="AF58" s="61"/>
      <c r="AG58" s="98"/>
      <c r="AH58" s="61"/>
      <c r="AI58" s="98"/>
      <c r="AJ58" s="61"/>
      <c r="AK58" s="98"/>
      <c r="AL58" s="61"/>
      <c r="AM58" s="98"/>
      <c r="AN58" s="61"/>
      <c r="AO58" s="98"/>
      <c r="AP58" s="61"/>
      <c r="AQ58" s="148">
        <v>251868.23</v>
      </c>
      <c r="AR58" s="61"/>
      <c r="AT58" s="146"/>
    </row>
    <row r="59" spans="1:46" s="145" customFormat="1" ht="15.75" x14ac:dyDescent="0.3">
      <c r="A59" s="141">
        <v>51</v>
      </c>
      <c r="B59" s="151" t="s">
        <v>70</v>
      </c>
      <c r="C59" s="152" t="s">
        <v>71</v>
      </c>
      <c r="D59" s="152" t="s">
        <v>72</v>
      </c>
      <c r="E59" s="152" t="s">
        <v>108</v>
      </c>
      <c r="F59" s="142" t="s">
        <v>109</v>
      </c>
      <c r="G59" s="142"/>
      <c r="H59" s="142"/>
      <c r="I59" s="61">
        <f t="shared" si="0"/>
        <v>3167487.65</v>
      </c>
      <c r="J59" s="61"/>
      <c r="K59" s="61"/>
      <c r="L59" s="61"/>
      <c r="M59" s="61"/>
      <c r="N59" s="61"/>
      <c r="O59" s="61"/>
      <c r="P59" s="98"/>
      <c r="Q59" s="61"/>
      <c r="R59" s="61"/>
      <c r="S59" s="61"/>
      <c r="T59" s="143"/>
      <c r="U59" s="143"/>
      <c r="V59" s="61">
        <v>1051</v>
      </c>
      <c r="W59" s="61">
        <v>3026880</v>
      </c>
      <c r="X59" s="61"/>
      <c r="Y59" s="143"/>
      <c r="Z59" s="143"/>
      <c r="AA59" s="61"/>
      <c r="AB59" s="61"/>
      <c r="AC59" s="61"/>
      <c r="AD59" s="61"/>
      <c r="AE59" s="98"/>
      <c r="AF59" s="61"/>
      <c r="AG59" s="98"/>
      <c r="AH59" s="61"/>
      <c r="AI59" s="98"/>
      <c r="AJ59" s="61"/>
      <c r="AK59" s="98"/>
      <c r="AL59" s="61"/>
      <c r="AM59" s="98"/>
      <c r="AN59" s="61"/>
      <c r="AO59" s="98"/>
      <c r="AP59" s="61"/>
      <c r="AQ59" s="148">
        <v>140607.65</v>
      </c>
      <c r="AR59" s="61"/>
      <c r="AT59" s="146"/>
    </row>
    <row r="60" spans="1:46" s="145" customFormat="1" ht="15.75" x14ac:dyDescent="0.3">
      <c r="A60" s="141">
        <v>52</v>
      </c>
      <c r="B60" s="141" t="s">
        <v>70</v>
      </c>
      <c r="C60" s="141" t="s">
        <v>71</v>
      </c>
      <c r="D60" s="141" t="s">
        <v>72</v>
      </c>
      <c r="E60" s="141" t="s">
        <v>83</v>
      </c>
      <c r="F60" s="142">
        <v>1</v>
      </c>
      <c r="G60" s="63"/>
      <c r="H60" s="63"/>
      <c r="I60" s="61">
        <f t="shared" si="0"/>
        <v>13265000</v>
      </c>
      <c r="J60" s="61"/>
      <c r="K60" s="61"/>
      <c r="L60" s="61"/>
      <c r="M60" s="61"/>
      <c r="N60" s="61"/>
      <c r="O60" s="61"/>
      <c r="P60" s="98">
        <v>6</v>
      </c>
      <c r="Q60" s="61">
        <v>13200000</v>
      </c>
      <c r="R60" s="61"/>
      <c r="S60" s="61"/>
      <c r="T60" s="143"/>
      <c r="U60" s="143"/>
      <c r="V60" s="61"/>
      <c r="W60" s="61"/>
      <c r="X60" s="61"/>
      <c r="Y60" s="143"/>
      <c r="Z60" s="143"/>
      <c r="AA60" s="61"/>
      <c r="AB60" s="61"/>
      <c r="AC60" s="61"/>
      <c r="AD60" s="61"/>
      <c r="AE60" s="98"/>
      <c r="AF60" s="61"/>
      <c r="AG60" s="98"/>
      <c r="AH60" s="61"/>
      <c r="AI60" s="98"/>
      <c r="AJ60" s="61"/>
      <c r="AK60" s="98"/>
      <c r="AL60" s="61"/>
      <c r="AM60" s="98"/>
      <c r="AN60" s="61"/>
      <c r="AO60" s="98"/>
      <c r="AP60" s="61"/>
      <c r="AQ60" s="148">
        <v>65000</v>
      </c>
      <c r="AR60" s="61"/>
      <c r="AT60" s="146"/>
    </row>
    <row r="61" spans="1:46" s="145" customFormat="1" ht="15.75" x14ac:dyDescent="0.3">
      <c r="A61" s="141">
        <v>53</v>
      </c>
      <c r="B61" s="141" t="s">
        <v>70</v>
      </c>
      <c r="C61" s="141" t="s">
        <v>71</v>
      </c>
      <c r="D61" s="141" t="s">
        <v>74</v>
      </c>
      <c r="E61" s="141" t="s">
        <v>83</v>
      </c>
      <c r="F61" s="142" t="s">
        <v>111</v>
      </c>
      <c r="G61" s="63"/>
      <c r="H61" s="63"/>
      <c r="I61" s="61">
        <f t="shared" si="0"/>
        <v>2188000</v>
      </c>
      <c r="J61" s="61"/>
      <c r="K61" s="61"/>
      <c r="L61" s="61"/>
      <c r="M61" s="61"/>
      <c r="N61" s="61"/>
      <c r="O61" s="61"/>
      <c r="P61" s="98">
        <v>1</v>
      </c>
      <c r="Q61" s="61">
        <v>2123000</v>
      </c>
      <c r="R61" s="61"/>
      <c r="S61" s="61"/>
      <c r="T61" s="143"/>
      <c r="U61" s="143"/>
      <c r="V61" s="61"/>
      <c r="W61" s="61"/>
      <c r="X61" s="61"/>
      <c r="Y61" s="143"/>
      <c r="Z61" s="143"/>
      <c r="AA61" s="61"/>
      <c r="AB61" s="61"/>
      <c r="AC61" s="61"/>
      <c r="AD61" s="61"/>
      <c r="AE61" s="98"/>
      <c r="AF61" s="61"/>
      <c r="AG61" s="98"/>
      <c r="AH61" s="61"/>
      <c r="AI61" s="98"/>
      <c r="AJ61" s="61"/>
      <c r="AK61" s="98"/>
      <c r="AL61" s="61"/>
      <c r="AM61" s="98"/>
      <c r="AN61" s="61"/>
      <c r="AO61" s="98"/>
      <c r="AP61" s="61"/>
      <c r="AQ61" s="148">
        <v>65000</v>
      </c>
      <c r="AR61" s="61"/>
      <c r="AT61" s="146"/>
    </row>
    <row r="62" spans="1:46" s="145" customFormat="1" ht="15.75" x14ac:dyDescent="0.3">
      <c r="A62" s="141">
        <v>54</v>
      </c>
      <c r="B62" s="141" t="s">
        <v>70</v>
      </c>
      <c r="C62" s="141" t="s">
        <v>71</v>
      </c>
      <c r="D62" s="141" t="s">
        <v>74</v>
      </c>
      <c r="E62" s="141" t="s">
        <v>83</v>
      </c>
      <c r="F62" s="142">
        <v>24</v>
      </c>
      <c r="G62" s="63"/>
      <c r="H62" s="63"/>
      <c r="I62" s="61">
        <f t="shared" si="0"/>
        <v>17665000</v>
      </c>
      <c r="J62" s="61"/>
      <c r="K62" s="61"/>
      <c r="L62" s="61"/>
      <c r="M62" s="61"/>
      <c r="N62" s="61"/>
      <c r="O62" s="61"/>
      <c r="P62" s="98">
        <v>8</v>
      </c>
      <c r="Q62" s="61">
        <v>17600000</v>
      </c>
      <c r="R62" s="61"/>
      <c r="S62" s="61"/>
      <c r="T62" s="143"/>
      <c r="U62" s="143"/>
      <c r="V62" s="61"/>
      <c r="W62" s="61"/>
      <c r="X62" s="61"/>
      <c r="Y62" s="143"/>
      <c r="Z62" s="143"/>
      <c r="AA62" s="61"/>
      <c r="AB62" s="61"/>
      <c r="AC62" s="61"/>
      <c r="AD62" s="61"/>
      <c r="AE62" s="98"/>
      <c r="AF62" s="61"/>
      <c r="AG62" s="98"/>
      <c r="AH62" s="61"/>
      <c r="AI62" s="98"/>
      <c r="AJ62" s="61"/>
      <c r="AK62" s="98"/>
      <c r="AL62" s="61"/>
      <c r="AM62" s="98"/>
      <c r="AN62" s="61"/>
      <c r="AO62" s="98"/>
      <c r="AP62" s="61"/>
      <c r="AQ62" s="148">
        <v>65000</v>
      </c>
      <c r="AR62" s="61"/>
      <c r="AT62" s="146"/>
    </row>
    <row r="63" spans="1:46" s="145" customFormat="1" ht="15.75" x14ac:dyDescent="0.3">
      <c r="A63" s="141">
        <v>55</v>
      </c>
      <c r="B63" s="152" t="s">
        <v>70</v>
      </c>
      <c r="C63" s="152" t="s">
        <v>71</v>
      </c>
      <c r="D63" s="152" t="s">
        <v>72</v>
      </c>
      <c r="E63" s="152" t="s">
        <v>83</v>
      </c>
      <c r="F63" s="142">
        <v>34</v>
      </c>
      <c r="G63" s="142"/>
      <c r="H63" s="142"/>
      <c r="I63" s="61">
        <f t="shared" si="0"/>
        <v>10680000</v>
      </c>
      <c r="J63" s="61"/>
      <c r="K63" s="61"/>
      <c r="L63" s="61"/>
      <c r="M63" s="61"/>
      <c r="N63" s="61"/>
      <c r="O63" s="61"/>
      <c r="P63" s="98">
        <v>5</v>
      </c>
      <c r="Q63" s="61">
        <v>10615000</v>
      </c>
      <c r="R63" s="61"/>
      <c r="S63" s="61"/>
      <c r="T63" s="143"/>
      <c r="U63" s="143"/>
      <c r="V63" s="61"/>
      <c r="W63" s="61"/>
      <c r="X63" s="61"/>
      <c r="Y63" s="143"/>
      <c r="Z63" s="143"/>
      <c r="AA63" s="61"/>
      <c r="AB63" s="61"/>
      <c r="AC63" s="61"/>
      <c r="AD63" s="61"/>
      <c r="AE63" s="98"/>
      <c r="AF63" s="61"/>
      <c r="AG63" s="98"/>
      <c r="AH63" s="61"/>
      <c r="AI63" s="98"/>
      <c r="AJ63" s="61"/>
      <c r="AK63" s="98"/>
      <c r="AL63" s="61"/>
      <c r="AM63" s="98"/>
      <c r="AN63" s="61"/>
      <c r="AO63" s="98"/>
      <c r="AP63" s="61"/>
      <c r="AQ63" s="148">
        <v>65000</v>
      </c>
      <c r="AR63" s="144"/>
      <c r="AT63" s="146"/>
    </row>
    <row r="64" spans="1:46" s="145" customFormat="1" ht="15.75" x14ac:dyDescent="0.3">
      <c r="A64" s="141">
        <v>56</v>
      </c>
      <c r="B64" s="152" t="s">
        <v>70</v>
      </c>
      <c r="C64" s="152" t="s">
        <v>71</v>
      </c>
      <c r="D64" s="152" t="s">
        <v>72</v>
      </c>
      <c r="E64" s="152" t="s">
        <v>83</v>
      </c>
      <c r="F64" s="142">
        <v>8</v>
      </c>
      <c r="G64" s="142"/>
      <c r="H64" s="142"/>
      <c r="I64" s="61">
        <f t="shared" si="0"/>
        <v>6434000</v>
      </c>
      <c r="J64" s="61"/>
      <c r="K64" s="61"/>
      <c r="L64" s="61"/>
      <c r="M64" s="61"/>
      <c r="N64" s="61"/>
      <c r="O64" s="61"/>
      <c r="P64" s="98">
        <v>3</v>
      </c>
      <c r="Q64" s="61">
        <v>6369000</v>
      </c>
      <c r="R64" s="61"/>
      <c r="S64" s="61"/>
      <c r="T64" s="143"/>
      <c r="U64" s="143"/>
      <c r="V64" s="61"/>
      <c r="W64" s="61"/>
      <c r="X64" s="61"/>
      <c r="Y64" s="143"/>
      <c r="Z64" s="143"/>
      <c r="AA64" s="61"/>
      <c r="AB64" s="61"/>
      <c r="AC64" s="61"/>
      <c r="AD64" s="61"/>
      <c r="AE64" s="98"/>
      <c r="AF64" s="61"/>
      <c r="AG64" s="98"/>
      <c r="AH64" s="61"/>
      <c r="AI64" s="98"/>
      <c r="AJ64" s="61"/>
      <c r="AK64" s="98"/>
      <c r="AL64" s="61"/>
      <c r="AM64" s="98"/>
      <c r="AN64" s="61"/>
      <c r="AO64" s="98"/>
      <c r="AP64" s="61"/>
      <c r="AQ64" s="144">
        <v>65000</v>
      </c>
      <c r="AR64" s="144"/>
      <c r="AT64" s="146"/>
    </row>
    <row r="65" spans="1:44" ht="26.85" customHeight="1" x14ac:dyDescent="0.25">
      <c r="A65" s="110" t="s">
        <v>73</v>
      </c>
      <c r="B65" s="110"/>
      <c r="C65" s="110"/>
      <c r="D65" s="110"/>
      <c r="E65" s="110"/>
      <c r="F65" s="111"/>
      <c r="G65" s="111"/>
      <c r="H65" s="111"/>
      <c r="I65" s="112">
        <f>SUM(I9:I64)</f>
        <v>392162038.21999997</v>
      </c>
      <c r="J65" s="112">
        <f>SUM(J9:J64)</f>
        <v>4273644</v>
      </c>
      <c r="K65" s="112">
        <f>SUM(K9:K64)</f>
        <v>2013371</v>
      </c>
      <c r="L65" s="112">
        <f>SUM(L9:L64)</f>
        <v>4397644</v>
      </c>
      <c r="M65" s="112">
        <f>SUM(M9:M64)</f>
        <v>8559080</v>
      </c>
      <c r="N65" s="112">
        <f>SUM(N9:N27)</f>
        <v>0</v>
      </c>
      <c r="O65" s="112">
        <f>SUM(O9:O64)</f>
        <v>2872044</v>
      </c>
      <c r="P65" s="113">
        <f>SUM(P9:P64)</f>
        <v>161</v>
      </c>
      <c r="Q65" s="112">
        <f>SUM(Q9:Q64)</f>
        <v>351274000</v>
      </c>
      <c r="R65" s="112">
        <f>SUM(R9:R64)</f>
        <v>2830.3</v>
      </c>
      <c r="S65" s="112">
        <f>SUM(S9:S64)</f>
        <v>8426415</v>
      </c>
      <c r="T65" s="113">
        <v>0</v>
      </c>
      <c r="U65" s="113">
        <v>0</v>
      </c>
      <c r="V65" s="112">
        <f t="shared" ref="V65:AR65" si="1">SUM(V9:V64)</f>
        <v>1648</v>
      </c>
      <c r="W65" s="112">
        <f t="shared" si="1"/>
        <v>4746240</v>
      </c>
      <c r="X65" s="112">
        <f t="shared" si="1"/>
        <v>93000</v>
      </c>
      <c r="Y65" s="112">
        <f t="shared" si="1"/>
        <v>0</v>
      </c>
      <c r="Z65" s="112">
        <f t="shared" si="1"/>
        <v>0</v>
      </c>
      <c r="AA65" s="112">
        <f t="shared" si="1"/>
        <v>0</v>
      </c>
      <c r="AB65" s="112">
        <f t="shared" si="1"/>
        <v>0</v>
      </c>
      <c r="AC65" s="112">
        <f t="shared" si="1"/>
        <v>0</v>
      </c>
      <c r="AD65" s="112">
        <f t="shared" si="1"/>
        <v>0</v>
      </c>
      <c r="AE65" s="113">
        <f t="shared" si="1"/>
        <v>0</v>
      </c>
      <c r="AF65" s="112">
        <f t="shared" si="1"/>
        <v>0</v>
      </c>
      <c r="AG65" s="113">
        <f t="shared" si="1"/>
        <v>1</v>
      </c>
      <c r="AH65" s="112">
        <f t="shared" si="1"/>
        <v>80000</v>
      </c>
      <c r="AI65" s="113">
        <f t="shared" si="1"/>
        <v>1</v>
      </c>
      <c r="AJ65" s="112">
        <f t="shared" si="1"/>
        <v>210000</v>
      </c>
      <c r="AK65" s="113">
        <f t="shared" si="1"/>
        <v>0</v>
      </c>
      <c r="AL65" s="112">
        <f t="shared" si="1"/>
        <v>0</v>
      </c>
      <c r="AM65" s="113">
        <f t="shared" si="1"/>
        <v>0</v>
      </c>
      <c r="AN65" s="112">
        <f t="shared" si="1"/>
        <v>0</v>
      </c>
      <c r="AO65" s="113">
        <f t="shared" si="1"/>
        <v>0</v>
      </c>
      <c r="AP65" s="112">
        <f t="shared" si="1"/>
        <v>0</v>
      </c>
      <c r="AQ65" s="112">
        <f t="shared" si="1"/>
        <v>5216600.2200000007</v>
      </c>
      <c r="AR65" s="112">
        <f t="shared" si="1"/>
        <v>0</v>
      </c>
    </row>
    <row r="66" spans="1:44" s="62" customFormat="1" ht="26.2" customHeight="1" x14ac:dyDescent="0.25">
      <c r="A66" s="215" t="s">
        <v>101</v>
      </c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7"/>
    </row>
    <row r="67" spans="1:44" s="122" customFormat="1" x14ac:dyDescent="0.25">
      <c r="A67" s="114">
        <v>1</v>
      </c>
      <c r="B67" s="115" t="s">
        <v>70</v>
      </c>
      <c r="C67" s="115" t="s">
        <v>71</v>
      </c>
      <c r="D67" s="115" t="s">
        <v>72</v>
      </c>
      <c r="E67" s="115" t="s">
        <v>77</v>
      </c>
      <c r="F67" s="116">
        <v>1</v>
      </c>
      <c r="G67" s="117"/>
      <c r="H67" s="117"/>
      <c r="I67" s="118">
        <f>J67+K67+L67+M67+N67+O67+Q67+S67+U67+W67+X67+Z67+AB67+AD67+AF67+AH67+AJ67+AL67+AN67+AP67+AQ67</f>
        <v>4065425</v>
      </c>
      <c r="J67" s="119"/>
      <c r="K67" s="119"/>
      <c r="L67" s="119"/>
      <c r="M67" s="119"/>
      <c r="N67" s="119"/>
      <c r="O67" s="119"/>
      <c r="P67" s="120"/>
      <c r="Q67" s="119"/>
      <c r="R67" s="118">
        <v>1132.9000000000001</v>
      </c>
      <c r="S67" s="118">
        <v>4010425</v>
      </c>
      <c r="T67" s="119"/>
      <c r="U67" s="119"/>
      <c r="V67" s="118"/>
      <c r="W67" s="118"/>
      <c r="X67" s="118"/>
      <c r="Y67" s="121"/>
      <c r="Z67" s="121"/>
      <c r="AA67" s="121"/>
      <c r="AB67" s="121"/>
      <c r="AC67" s="118"/>
      <c r="AD67" s="118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>
        <v>55000</v>
      </c>
      <c r="AR67" s="121"/>
    </row>
    <row r="68" spans="1:44" s="122" customFormat="1" x14ac:dyDescent="0.25">
      <c r="A68" s="123">
        <f>A67+1</f>
        <v>2</v>
      </c>
      <c r="B68" s="100" t="s">
        <v>70</v>
      </c>
      <c r="C68" s="100" t="s">
        <v>71</v>
      </c>
      <c r="D68" s="100" t="s">
        <v>72</v>
      </c>
      <c r="E68" s="100" t="s">
        <v>77</v>
      </c>
      <c r="F68" s="101">
        <v>5</v>
      </c>
      <c r="G68" s="102"/>
      <c r="H68" s="102"/>
      <c r="I68" s="103">
        <f>J68+K68+L68+M68+N68+O68+Q68+S68+U68+W68+X68+Z68+AB68+AD68+AF68+AH68+AJ68+AL68+AN68+AP68+AQ68</f>
        <v>4077461</v>
      </c>
      <c r="J68" s="104"/>
      <c r="K68" s="104"/>
      <c r="L68" s="104"/>
      <c r="M68" s="104"/>
      <c r="N68" s="104"/>
      <c r="O68" s="104"/>
      <c r="P68" s="105"/>
      <c r="Q68" s="104"/>
      <c r="R68" s="103">
        <v>1136.3</v>
      </c>
      <c r="S68" s="103">
        <v>4022461</v>
      </c>
      <c r="T68" s="104"/>
      <c r="U68" s="104"/>
      <c r="V68" s="103"/>
      <c r="W68" s="103"/>
      <c r="X68" s="103"/>
      <c r="Y68" s="106"/>
      <c r="Z68" s="106"/>
      <c r="AA68" s="106"/>
      <c r="AB68" s="106"/>
      <c r="AC68" s="103"/>
      <c r="AD68" s="103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>
        <v>55000</v>
      </c>
      <c r="AR68" s="106"/>
    </row>
    <row r="69" spans="1:44" s="133" customFormat="1" x14ac:dyDescent="0.25">
      <c r="A69" s="123">
        <f t="shared" ref="A69:A113" si="2">A68+1</f>
        <v>3</v>
      </c>
      <c r="B69" s="124" t="s">
        <v>70</v>
      </c>
      <c r="C69" s="124" t="s">
        <v>71</v>
      </c>
      <c r="D69" s="125" t="s">
        <v>74</v>
      </c>
      <c r="E69" s="124" t="s">
        <v>77</v>
      </c>
      <c r="F69" s="126">
        <v>7</v>
      </c>
      <c r="G69" s="127"/>
      <c r="H69" s="127"/>
      <c r="I69" s="128">
        <f t="shared" ref="I69:I102" si="3">J69+K69+L69+M69+N69+O69+Q69+S69+U69+W69+X69+Z69+AB69+AD69+AF69+AH69+AJ69+AL69+AN69+AP69+AQ69</f>
        <v>4077461</v>
      </c>
      <c r="J69" s="129"/>
      <c r="K69" s="129"/>
      <c r="L69" s="129"/>
      <c r="M69" s="129"/>
      <c r="N69" s="129"/>
      <c r="O69" s="129"/>
      <c r="P69" s="130"/>
      <c r="Q69" s="129"/>
      <c r="R69" s="131">
        <v>1136.3</v>
      </c>
      <c r="S69" s="128">
        <v>4022461</v>
      </c>
      <c r="T69" s="129"/>
      <c r="U69" s="129"/>
      <c r="V69" s="131"/>
      <c r="W69" s="131"/>
      <c r="X69" s="131"/>
      <c r="Y69" s="132"/>
      <c r="Z69" s="132"/>
      <c r="AA69" s="132"/>
      <c r="AB69" s="132"/>
      <c r="AC69" s="131"/>
      <c r="AD69" s="131"/>
      <c r="AE69" s="130"/>
      <c r="AF69" s="132"/>
      <c r="AG69" s="130"/>
      <c r="AH69" s="132"/>
      <c r="AI69" s="130"/>
      <c r="AJ69" s="132"/>
      <c r="AK69" s="130"/>
      <c r="AL69" s="132"/>
      <c r="AM69" s="130"/>
      <c r="AN69" s="132"/>
      <c r="AO69" s="130"/>
      <c r="AP69" s="132"/>
      <c r="AQ69" s="106">
        <v>55000</v>
      </c>
      <c r="AR69" s="132"/>
    </row>
    <row r="70" spans="1:44" s="122" customFormat="1" ht="13.75" customHeight="1" x14ac:dyDescent="0.25">
      <c r="A70" s="123">
        <f t="shared" si="2"/>
        <v>4</v>
      </c>
      <c r="B70" s="100" t="s">
        <v>70</v>
      </c>
      <c r="C70" s="100" t="s">
        <v>71</v>
      </c>
      <c r="D70" s="134" t="s">
        <v>72</v>
      </c>
      <c r="E70" s="100" t="s">
        <v>79</v>
      </c>
      <c r="F70" s="101">
        <v>10</v>
      </c>
      <c r="G70" s="102"/>
      <c r="H70" s="102"/>
      <c r="I70" s="103">
        <f t="shared" si="3"/>
        <v>1812013</v>
      </c>
      <c r="J70" s="104"/>
      <c r="K70" s="104"/>
      <c r="L70" s="104"/>
      <c r="M70" s="104"/>
      <c r="N70" s="104"/>
      <c r="O70" s="104"/>
      <c r="P70" s="107"/>
      <c r="Q70" s="104"/>
      <c r="R70" s="108">
        <v>943</v>
      </c>
      <c r="S70" s="108">
        <v>1757013</v>
      </c>
      <c r="T70" s="104"/>
      <c r="U70" s="104"/>
      <c r="V70" s="108"/>
      <c r="W70" s="108"/>
      <c r="X70" s="108"/>
      <c r="Y70" s="106"/>
      <c r="Z70" s="106"/>
      <c r="AA70" s="106"/>
      <c r="AB70" s="106"/>
      <c r="AC70" s="108"/>
      <c r="AD70" s="108"/>
      <c r="AE70" s="107"/>
      <c r="AF70" s="106"/>
      <c r="AG70" s="107"/>
      <c r="AH70" s="106"/>
      <c r="AI70" s="107"/>
      <c r="AJ70" s="106"/>
      <c r="AK70" s="107"/>
      <c r="AL70" s="106"/>
      <c r="AM70" s="107"/>
      <c r="AN70" s="106"/>
      <c r="AO70" s="107"/>
      <c r="AP70" s="106"/>
      <c r="AQ70" s="106">
        <v>55000</v>
      </c>
      <c r="AR70" s="106"/>
    </row>
    <row r="71" spans="1:44" x14ac:dyDescent="0.25">
      <c r="A71" s="123">
        <f t="shared" si="2"/>
        <v>5</v>
      </c>
      <c r="B71" s="100" t="s">
        <v>70</v>
      </c>
      <c r="C71" s="100" t="s">
        <v>71</v>
      </c>
      <c r="D71" s="134" t="s">
        <v>76</v>
      </c>
      <c r="E71" s="100" t="s">
        <v>80</v>
      </c>
      <c r="F71" s="101">
        <v>100</v>
      </c>
      <c r="G71" s="102"/>
      <c r="H71" s="102"/>
      <c r="I71" s="103">
        <f t="shared" si="3"/>
        <v>1571658</v>
      </c>
      <c r="J71" s="104"/>
      <c r="K71" s="104"/>
      <c r="L71" s="104"/>
      <c r="M71" s="104"/>
      <c r="N71" s="104"/>
      <c r="O71" s="104"/>
      <c r="P71" s="107"/>
      <c r="Q71" s="104"/>
      <c r="R71" s="108">
        <v>814</v>
      </c>
      <c r="S71" s="108">
        <v>1516658</v>
      </c>
      <c r="T71" s="104"/>
      <c r="U71" s="104"/>
      <c r="V71" s="108"/>
      <c r="W71" s="108"/>
      <c r="X71" s="108"/>
      <c r="Y71" s="106"/>
      <c r="Z71" s="106"/>
      <c r="AA71" s="106"/>
      <c r="AB71" s="106"/>
      <c r="AC71" s="108"/>
      <c r="AD71" s="108"/>
      <c r="AE71" s="107"/>
      <c r="AF71" s="106"/>
      <c r="AG71" s="107"/>
      <c r="AH71" s="106"/>
      <c r="AI71" s="107"/>
      <c r="AJ71" s="106"/>
      <c r="AK71" s="107"/>
      <c r="AL71" s="106"/>
      <c r="AM71" s="107"/>
      <c r="AN71" s="106"/>
      <c r="AO71" s="107"/>
      <c r="AP71" s="106"/>
      <c r="AQ71" s="106">
        <v>55000</v>
      </c>
      <c r="AR71" s="106"/>
    </row>
    <row r="72" spans="1:44" s="122" customFormat="1" x14ac:dyDescent="0.25">
      <c r="A72" s="123">
        <f t="shared" si="2"/>
        <v>6</v>
      </c>
      <c r="B72" s="100" t="s">
        <v>70</v>
      </c>
      <c r="C72" s="100" t="s">
        <v>71</v>
      </c>
      <c r="D72" s="100" t="s">
        <v>72</v>
      </c>
      <c r="E72" s="100" t="s">
        <v>81</v>
      </c>
      <c r="F72" s="101">
        <v>51</v>
      </c>
      <c r="G72" s="102"/>
      <c r="H72" s="102"/>
      <c r="I72" s="103">
        <f t="shared" si="3"/>
        <v>1241184</v>
      </c>
      <c r="J72" s="104"/>
      <c r="K72" s="104"/>
      <c r="L72" s="104"/>
      <c r="M72" s="104"/>
      <c r="N72" s="104"/>
      <c r="O72" s="104"/>
      <c r="P72" s="107"/>
      <c r="Q72" s="104"/>
      <c r="R72" s="108">
        <v>961.9</v>
      </c>
      <c r="S72" s="108">
        <v>1186184</v>
      </c>
      <c r="T72" s="104"/>
      <c r="U72" s="104"/>
      <c r="V72" s="108"/>
      <c r="W72" s="108"/>
      <c r="X72" s="108"/>
      <c r="Y72" s="106"/>
      <c r="Z72" s="106"/>
      <c r="AA72" s="106"/>
      <c r="AB72" s="106"/>
      <c r="AC72" s="108"/>
      <c r="AD72" s="108"/>
      <c r="AE72" s="107"/>
      <c r="AF72" s="106"/>
      <c r="AG72" s="107"/>
      <c r="AH72" s="106"/>
      <c r="AI72" s="107"/>
      <c r="AJ72" s="106"/>
      <c r="AK72" s="107"/>
      <c r="AL72" s="106"/>
      <c r="AM72" s="107"/>
      <c r="AN72" s="106"/>
      <c r="AO72" s="107"/>
      <c r="AP72" s="106"/>
      <c r="AQ72" s="106">
        <v>55000</v>
      </c>
      <c r="AR72" s="106"/>
    </row>
    <row r="73" spans="1:44" s="133" customFormat="1" ht="17.350000000000001" customHeight="1" x14ac:dyDescent="0.25">
      <c r="A73" s="123">
        <f t="shared" si="2"/>
        <v>7</v>
      </c>
      <c r="B73" s="124" t="s">
        <v>70</v>
      </c>
      <c r="C73" s="124" t="s">
        <v>71</v>
      </c>
      <c r="D73" s="124" t="s">
        <v>72</v>
      </c>
      <c r="E73" s="124" t="s">
        <v>83</v>
      </c>
      <c r="F73" s="126">
        <v>24</v>
      </c>
      <c r="G73" s="127"/>
      <c r="H73" s="127"/>
      <c r="I73" s="128">
        <f t="shared" si="3"/>
        <v>3755836</v>
      </c>
      <c r="J73" s="129"/>
      <c r="K73" s="129"/>
      <c r="L73" s="129"/>
      <c r="M73" s="129"/>
      <c r="N73" s="129"/>
      <c r="O73" s="129"/>
      <c r="P73" s="130"/>
      <c r="Q73" s="129"/>
      <c r="R73" s="131">
        <v>2784.2</v>
      </c>
      <c r="S73" s="131">
        <v>3700836</v>
      </c>
      <c r="T73" s="129"/>
      <c r="U73" s="129"/>
      <c r="V73" s="131"/>
      <c r="W73" s="131"/>
      <c r="X73" s="131"/>
      <c r="Y73" s="132"/>
      <c r="Z73" s="132"/>
      <c r="AA73" s="132"/>
      <c r="AB73" s="132"/>
      <c r="AC73" s="131"/>
      <c r="AD73" s="131"/>
      <c r="AE73" s="130"/>
      <c r="AF73" s="132"/>
      <c r="AG73" s="130"/>
      <c r="AH73" s="132"/>
      <c r="AI73" s="130"/>
      <c r="AJ73" s="132"/>
      <c r="AK73" s="130"/>
      <c r="AL73" s="132"/>
      <c r="AM73" s="130"/>
      <c r="AN73" s="132"/>
      <c r="AO73" s="130"/>
      <c r="AP73" s="132"/>
      <c r="AQ73" s="132">
        <v>55000</v>
      </c>
      <c r="AR73" s="132"/>
    </row>
    <row r="74" spans="1:44" s="122" customFormat="1" x14ac:dyDescent="0.25">
      <c r="A74" s="123">
        <f t="shared" si="2"/>
        <v>8</v>
      </c>
      <c r="B74" s="100" t="s">
        <v>70</v>
      </c>
      <c r="C74" s="100" t="s">
        <v>71</v>
      </c>
      <c r="D74" s="134" t="s">
        <v>72</v>
      </c>
      <c r="E74" s="100" t="s">
        <v>84</v>
      </c>
      <c r="F74" s="101">
        <v>17</v>
      </c>
      <c r="G74" s="102"/>
      <c r="H74" s="102"/>
      <c r="I74" s="103">
        <f t="shared" si="3"/>
        <v>2418899</v>
      </c>
      <c r="J74" s="104"/>
      <c r="K74" s="104"/>
      <c r="L74" s="104"/>
      <c r="M74" s="104"/>
      <c r="N74" s="104"/>
      <c r="O74" s="104"/>
      <c r="P74" s="107"/>
      <c r="Q74" s="104"/>
      <c r="R74" s="108">
        <v>1778.4</v>
      </c>
      <c r="S74" s="108">
        <v>2363899</v>
      </c>
      <c r="T74" s="104"/>
      <c r="U74" s="104"/>
      <c r="V74" s="108"/>
      <c r="W74" s="108"/>
      <c r="X74" s="108"/>
      <c r="Y74" s="106"/>
      <c r="Z74" s="106"/>
      <c r="AA74" s="106"/>
      <c r="AB74" s="106"/>
      <c r="AC74" s="108"/>
      <c r="AD74" s="108"/>
      <c r="AE74" s="107"/>
      <c r="AF74" s="106"/>
      <c r="AG74" s="107"/>
      <c r="AH74" s="106"/>
      <c r="AI74" s="107"/>
      <c r="AJ74" s="106"/>
      <c r="AK74" s="107"/>
      <c r="AL74" s="106"/>
      <c r="AM74" s="107"/>
      <c r="AN74" s="106"/>
      <c r="AO74" s="107"/>
      <c r="AP74" s="106"/>
      <c r="AQ74" s="106">
        <v>55000</v>
      </c>
      <c r="AR74" s="106"/>
    </row>
    <row r="75" spans="1:44" s="122" customFormat="1" x14ac:dyDescent="0.25">
      <c r="A75" s="123">
        <f t="shared" si="2"/>
        <v>9</v>
      </c>
      <c r="B75" s="100" t="s">
        <v>70</v>
      </c>
      <c r="C75" s="100" t="s">
        <v>71</v>
      </c>
      <c r="D75" s="134" t="s">
        <v>76</v>
      </c>
      <c r="E75" s="100" t="s">
        <v>80</v>
      </c>
      <c r="F75" s="101">
        <v>99</v>
      </c>
      <c r="G75" s="102"/>
      <c r="H75" s="102"/>
      <c r="I75" s="103">
        <f t="shared" si="3"/>
        <v>2402948</v>
      </c>
      <c r="J75" s="104"/>
      <c r="K75" s="104"/>
      <c r="L75" s="104"/>
      <c r="M75" s="104"/>
      <c r="N75" s="104"/>
      <c r="O75" s="104"/>
      <c r="P75" s="107"/>
      <c r="Q75" s="104"/>
      <c r="R75" s="108">
        <v>1766.4</v>
      </c>
      <c r="S75" s="108">
        <v>2347948</v>
      </c>
      <c r="T75" s="104"/>
      <c r="U75" s="104"/>
      <c r="V75" s="108"/>
      <c r="W75" s="108"/>
      <c r="X75" s="108"/>
      <c r="Y75" s="106"/>
      <c r="Z75" s="106"/>
      <c r="AA75" s="106"/>
      <c r="AB75" s="106"/>
      <c r="AC75" s="108"/>
      <c r="AD75" s="108"/>
      <c r="AE75" s="107"/>
      <c r="AF75" s="106"/>
      <c r="AG75" s="107"/>
      <c r="AH75" s="106"/>
      <c r="AI75" s="107"/>
      <c r="AJ75" s="106"/>
      <c r="AK75" s="107"/>
      <c r="AL75" s="106"/>
      <c r="AM75" s="107"/>
      <c r="AN75" s="106"/>
      <c r="AO75" s="107"/>
      <c r="AP75" s="106"/>
      <c r="AQ75" s="106">
        <v>55000</v>
      </c>
      <c r="AR75" s="106"/>
    </row>
    <row r="76" spans="1:44" s="122" customFormat="1" x14ac:dyDescent="0.25">
      <c r="A76" s="123">
        <f t="shared" si="2"/>
        <v>10</v>
      </c>
      <c r="B76" s="100" t="s">
        <v>70</v>
      </c>
      <c r="C76" s="100" t="s">
        <v>71</v>
      </c>
      <c r="D76" s="134" t="s">
        <v>76</v>
      </c>
      <c r="E76" s="100" t="s">
        <v>80</v>
      </c>
      <c r="F76" s="101">
        <v>88</v>
      </c>
      <c r="G76" s="102"/>
      <c r="H76" s="102"/>
      <c r="I76" s="103">
        <f t="shared" si="3"/>
        <v>3279907</v>
      </c>
      <c r="J76" s="104"/>
      <c r="K76" s="104"/>
      <c r="L76" s="104"/>
      <c r="M76" s="104"/>
      <c r="N76" s="104"/>
      <c r="O76" s="104"/>
      <c r="P76" s="107"/>
      <c r="Q76" s="104"/>
      <c r="R76" s="108">
        <v>911</v>
      </c>
      <c r="S76" s="108">
        <v>3224907</v>
      </c>
      <c r="T76" s="104"/>
      <c r="U76" s="104"/>
      <c r="V76" s="108"/>
      <c r="W76" s="108"/>
      <c r="X76" s="108"/>
      <c r="Y76" s="106"/>
      <c r="Z76" s="106"/>
      <c r="AA76" s="106"/>
      <c r="AB76" s="106"/>
      <c r="AC76" s="108"/>
      <c r="AD76" s="108"/>
      <c r="AE76" s="107"/>
      <c r="AF76" s="106"/>
      <c r="AG76" s="107"/>
      <c r="AH76" s="106"/>
      <c r="AI76" s="107"/>
      <c r="AJ76" s="106"/>
      <c r="AK76" s="107"/>
      <c r="AL76" s="106"/>
      <c r="AM76" s="107"/>
      <c r="AN76" s="106"/>
      <c r="AO76" s="107"/>
      <c r="AP76" s="106"/>
      <c r="AQ76" s="106">
        <v>55000</v>
      </c>
      <c r="AR76" s="106"/>
    </row>
    <row r="77" spans="1:44" s="122" customFormat="1" x14ac:dyDescent="0.25">
      <c r="A77" s="123">
        <f t="shared" si="2"/>
        <v>11</v>
      </c>
      <c r="B77" s="100" t="s">
        <v>70</v>
      </c>
      <c r="C77" s="100" t="s">
        <v>71</v>
      </c>
      <c r="D77" s="134" t="s">
        <v>76</v>
      </c>
      <c r="E77" s="100" t="s">
        <v>80</v>
      </c>
      <c r="F77" s="101">
        <v>90</v>
      </c>
      <c r="G77" s="102"/>
      <c r="H77" s="102"/>
      <c r="I77" s="103">
        <f t="shared" si="3"/>
        <v>3248048</v>
      </c>
      <c r="J77" s="104"/>
      <c r="K77" s="104"/>
      <c r="L77" s="104"/>
      <c r="M77" s="104"/>
      <c r="N77" s="104"/>
      <c r="O77" s="104"/>
      <c r="P77" s="107"/>
      <c r="Q77" s="104"/>
      <c r="R77" s="108">
        <v>902</v>
      </c>
      <c r="S77" s="108">
        <v>3193048</v>
      </c>
      <c r="T77" s="104"/>
      <c r="U77" s="104"/>
      <c r="V77" s="108"/>
      <c r="W77" s="108"/>
      <c r="X77" s="108"/>
      <c r="Y77" s="106"/>
      <c r="Z77" s="106"/>
      <c r="AA77" s="106"/>
      <c r="AB77" s="106"/>
      <c r="AC77" s="108"/>
      <c r="AD77" s="108"/>
      <c r="AE77" s="107"/>
      <c r="AF77" s="106"/>
      <c r="AG77" s="107"/>
      <c r="AH77" s="106"/>
      <c r="AI77" s="107"/>
      <c r="AJ77" s="106"/>
      <c r="AK77" s="107"/>
      <c r="AL77" s="106"/>
      <c r="AM77" s="107"/>
      <c r="AN77" s="106"/>
      <c r="AO77" s="107"/>
      <c r="AP77" s="106"/>
      <c r="AQ77" s="106">
        <v>55000</v>
      </c>
      <c r="AR77" s="106"/>
    </row>
    <row r="78" spans="1:44" x14ac:dyDescent="0.25">
      <c r="A78" s="123">
        <f t="shared" si="2"/>
        <v>12</v>
      </c>
      <c r="B78" s="100" t="s">
        <v>70</v>
      </c>
      <c r="C78" s="100" t="s">
        <v>71</v>
      </c>
      <c r="D78" s="100" t="s">
        <v>72</v>
      </c>
      <c r="E78" s="100" t="s">
        <v>81</v>
      </c>
      <c r="F78" s="101">
        <v>34</v>
      </c>
      <c r="G78" s="102"/>
      <c r="H78" s="102"/>
      <c r="I78" s="128">
        <f t="shared" si="3"/>
        <v>706078</v>
      </c>
      <c r="J78" s="104"/>
      <c r="K78" s="104"/>
      <c r="L78" s="104"/>
      <c r="M78" s="104"/>
      <c r="N78" s="104"/>
      <c r="O78" s="104"/>
      <c r="P78" s="107"/>
      <c r="Q78" s="104"/>
      <c r="R78" s="108">
        <v>528.29999999999995</v>
      </c>
      <c r="S78" s="108">
        <v>651078</v>
      </c>
      <c r="T78" s="104"/>
      <c r="U78" s="104"/>
      <c r="V78" s="108"/>
      <c r="W78" s="108"/>
      <c r="X78" s="108"/>
      <c r="Y78" s="106"/>
      <c r="Z78" s="106"/>
      <c r="AA78" s="106"/>
      <c r="AB78" s="106"/>
      <c r="AC78" s="108"/>
      <c r="AD78" s="108"/>
      <c r="AE78" s="107"/>
      <c r="AF78" s="106"/>
      <c r="AG78" s="107"/>
      <c r="AH78" s="106"/>
      <c r="AI78" s="107"/>
      <c r="AJ78" s="106"/>
      <c r="AK78" s="107"/>
      <c r="AL78" s="106"/>
      <c r="AM78" s="107"/>
      <c r="AN78" s="106"/>
      <c r="AO78" s="107"/>
      <c r="AP78" s="106"/>
      <c r="AQ78" s="106">
        <v>55000</v>
      </c>
      <c r="AR78" s="106"/>
    </row>
    <row r="79" spans="1:44" x14ac:dyDescent="0.25">
      <c r="A79" s="123">
        <f t="shared" si="2"/>
        <v>13</v>
      </c>
      <c r="B79" s="100" t="s">
        <v>70</v>
      </c>
      <c r="C79" s="100" t="s">
        <v>71</v>
      </c>
      <c r="D79" s="100" t="s">
        <v>72</v>
      </c>
      <c r="E79" s="100" t="s">
        <v>85</v>
      </c>
      <c r="F79" s="101">
        <v>6</v>
      </c>
      <c r="G79" s="102"/>
      <c r="H79" s="102"/>
      <c r="I79" s="128">
        <f t="shared" si="3"/>
        <v>3529902</v>
      </c>
      <c r="J79" s="104"/>
      <c r="K79" s="104"/>
      <c r="L79" s="104"/>
      <c r="M79" s="104"/>
      <c r="N79" s="104"/>
      <c r="O79" s="104"/>
      <c r="P79" s="107"/>
      <c r="Q79" s="104"/>
      <c r="R79" s="108">
        <v>836.6</v>
      </c>
      <c r="S79" s="108">
        <v>3474902</v>
      </c>
      <c r="T79" s="104"/>
      <c r="U79" s="104"/>
      <c r="V79" s="108"/>
      <c r="W79" s="108"/>
      <c r="X79" s="108"/>
      <c r="Y79" s="106"/>
      <c r="Z79" s="106"/>
      <c r="AA79" s="106"/>
      <c r="AB79" s="106"/>
      <c r="AC79" s="108"/>
      <c r="AD79" s="108"/>
      <c r="AE79" s="107"/>
      <c r="AF79" s="106"/>
      <c r="AG79" s="107"/>
      <c r="AH79" s="106"/>
      <c r="AI79" s="107"/>
      <c r="AJ79" s="106"/>
      <c r="AK79" s="107"/>
      <c r="AL79" s="106"/>
      <c r="AM79" s="107"/>
      <c r="AN79" s="106"/>
      <c r="AO79" s="107"/>
      <c r="AP79" s="106"/>
      <c r="AQ79" s="106">
        <v>55000</v>
      </c>
      <c r="AR79" s="106"/>
    </row>
    <row r="80" spans="1:44" x14ac:dyDescent="0.25">
      <c r="A80" s="123">
        <f t="shared" si="2"/>
        <v>14</v>
      </c>
      <c r="B80" s="100" t="s">
        <v>70</v>
      </c>
      <c r="C80" s="100" t="s">
        <v>71</v>
      </c>
      <c r="D80" s="100" t="s">
        <v>72</v>
      </c>
      <c r="E80" s="100" t="s">
        <v>85</v>
      </c>
      <c r="F80" s="101">
        <v>9</v>
      </c>
      <c r="G80" s="102"/>
      <c r="H80" s="102"/>
      <c r="I80" s="128">
        <f t="shared" si="3"/>
        <v>3809024</v>
      </c>
      <c r="J80" s="104"/>
      <c r="K80" s="104"/>
      <c r="L80" s="104"/>
      <c r="M80" s="104"/>
      <c r="N80" s="104"/>
      <c r="O80" s="104"/>
      <c r="P80" s="107"/>
      <c r="Q80" s="104"/>
      <c r="R80" s="108">
        <v>903.8</v>
      </c>
      <c r="S80" s="108">
        <v>3754024</v>
      </c>
      <c r="T80" s="104"/>
      <c r="U80" s="104"/>
      <c r="V80" s="108"/>
      <c r="W80" s="108"/>
      <c r="X80" s="108"/>
      <c r="Y80" s="106"/>
      <c r="Z80" s="106"/>
      <c r="AA80" s="106"/>
      <c r="AB80" s="106"/>
      <c r="AC80" s="108"/>
      <c r="AD80" s="108"/>
      <c r="AE80" s="107"/>
      <c r="AF80" s="106"/>
      <c r="AG80" s="107"/>
      <c r="AH80" s="106"/>
      <c r="AI80" s="107"/>
      <c r="AJ80" s="106"/>
      <c r="AK80" s="107"/>
      <c r="AL80" s="106"/>
      <c r="AM80" s="107"/>
      <c r="AN80" s="106"/>
      <c r="AO80" s="107"/>
      <c r="AP80" s="106"/>
      <c r="AQ80" s="106">
        <v>55000</v>
      </c>
      <c r="AR80" s="106"/>
    </row>
    <row r="81" spans="1:44" x14ac:dyDescent="0.25">
      <c r="A81" s="123">
        <f t="shared" si="2"/>
        <v>15</v>
      </c>
      <c r="B81" s="100" t="s">
        <v>70</v>
      </c>
      <c r="C81" s="100" t="s">
        <v>71</v>
      </c>
      <c r="D81" s="100" t="s">
        <v>72</v>
      </c>
      <c r="E81" s="100" t="s">
        <v>80</v>
      </c>
      <c r="F81" s="101">
        <v>67</v>
      </c>
      <c r="G81" s="102"/>
      <c r="H81" s="102"/>
      <c r="I81" s="128">
        <f t="shared" si="3"/>
        <v>4769223</v>
      </c>
      <c r="J81" s="104"/>
      <c r="K81" s="104"/>
      <c r="L81" s="104"/>
      <c r="M81" s="104"/>
      <c r="N81" s="104"/>
      <c r="O81" s="104"/>
      <c r="P81" s="107"/>
      <c r="Q81" s="104"/>
      <c r="R81" s="108">
        <v>1135</v>
      </c>
      <c r="S81" s="108">
        <v>4714223</v>
      </c>
      <c r="T81" s="104"/>
      <c r="U81" s="104"/>
      <c r="V81" s="108"/>
      <c r="W81" s="108"/>
      <c r="X81" s="108"/>
      <c r="Y81" s="106"/>
      <c r="Z81" s="106"/>
      <c r="AA81" s="106"/>
      <c r="AB81" s="106"/>
      <c r="AC81" s="108"/>
      <c r="AD81" s="108"/>
      <c r="AE81" s="107"/>
      <c r="AF81" s="106"/>
      <c r="AG81" s="107"/>
      <c r="AH81" s="106"/>
      <c r="AI81" s="107"/>
      <c r="AJ81" s="106"/>
      <c r="AK81" s="107"/>
      <c r="AL81" s="106"/>
      <c r="AM81" s="107"/>
      <c r="AN81" s="106"/>
      <c r="AO81" s="107"/>
      <c r="AP81" s="106"/>
      <c r="AQ81" s="106">
        <v>55000</v>
      </c>
      <c r="AR81" s="106"/>
    </row>
    <row r="82" spans="1:44" s="122" customFormat="1" x14ac:dyDescent="0.25">
      <c r="A82" s="123">
        <f t="shared" si="2"/>
        <v>16</v>
      </c>
      <c r="B82" s="100" t="s">
        <v>70</v>
      </c>
      <c r="C82" s="100" t="s">
        <v>71</v>
      </c>
      <c r="D82" s="100" t="s">
        <v>72</v>
      </c>
      <c r="E82" s="100" t="s">
        <v>80</v>
      </c>
      <c r="F82" s="101">
        <v>28</v>
      </c>
      <c r="G82" s="102"/>
      <c r="H82" s="102"/>
      <c r="I82" s="103">
        <f t="shared" si="3"/>
        <v>1830849</v>
      </c>
      <c r="J82" s="104"/>
      <c r="K82" s="104"/>
      <c r="L82" s="104"/>
      <c r="M82" s="104"/>
      <c r="N82" s="104"/>
      <c r="O82" s="104"/>
      <c r="P82" s="107"/>
      <c r="Q82" s="104"/>
      <c r="R82" s="108">
        <v>1336</v>
      </c>
      <c r="S82" s="108">
        <v>1775849</v>
      </c>
      <c r="T82" s="104"/>
      <c r="U82" s="104"/>
      <c r="V82" s="108"/>
      <c r="W82" s="108"/>
      <c r="X82" s="108"/>
      <c r="Y82" s="106"/>
      <c r="Z82" s="106"/>
      <c r="AA82" s="106"/>
      <c r="AB82" s="106"/>
      <c r="AC82" s="108"/>
      <c r="AD82" s="108"/>
      <c r="AE82" s="107"/>
      <c r="AF82" s="106"/>
      <c r="AG82" s="107"/>
      <c r="AH82" s="106"/>
      <c r="AI82" s="107"/>
      <c r="AJ82" s="106"/>
      <c r="AK82" s="106"/>
      <c r="AL82" s="106"/>
      <c r="AM82" s="107"/>
      <c r="AN82" s="106"/>
      <c r="AO82" s="107"/>
      <c r="AP82" s="106"/>
      <c r="AQ82" s="106">
        <v>55000</v>
      </c>
      <c r="AR82" s="106"/>
    </row>
    <row r="83" spans="1:44" s="122" customFormat="1" x14ac:dyDescent="0.25">
      <c r="A83" s="123">
        <f t="shared" si="2"/>
        <v>17</v>
      </c>
      <c r="B83" s="100" t="s">
        <v>70</v>
      </c>
      <c r="C83" s="100" t="s">
        <v>71</v>
      </c>
      <c r="D83" s="134" t="s">
        <v>76</v>
      </c>
      <c r="E83" s="100" t="s">
        <v>80</v>
      </c>
      <c r="F83" s="101">
        <v>40</v>
      </c>
      <c r="G83" s="102"/>
      <c r="H83" s="102"/>
      <c r="I83" s="103">
        <f t="shared" si="3"/>
        <v>5113635</v>
      </c>
      <c r="J83" s="104"/>
      <c r="K83" s="104"/>
      <c r="L83" s="104"/>
      <c r="M83" s="104"/>
      <c r="N83" s="104"/>
      <c r="O83" s="104"/>
      <c r="P83" s="107"/>
      <c r="Q83" s="104"/>
      <c r="R83" s="108">
        <v>1217.9000000000001</v>
      </c>
      <c r="S83" s="108">
        <v>5058635</v>
      </c>
      <c r="T83" s="104"/>
      <c r="U83" s="104"/>
      <c r="V83" s="108"/>
      <c r="W83" s="108"/>
      <c r="X83" s="108"/>
      <c r="Y83" s="106"/>
      <c r="Z83" s="106"/>
      <c r="AA83" s="106"/>
      <c r="AB83" s="106"/>
      <c r="AC83" s="108"/>
      <c r="AD83" s="108"/>
      <c r="AE83" s="107"/>
      <c r="AF83" s="106"/>
      <c r="AG83" s="107"/>
      <c r="AH83" s="106"/>
      <c r="AI83" s="107"/>
      <c r="AJ83" s="106"/>
      <c r="AK83" s="106"/>
      <c r="AL83" s="106"/>
      <c r="AM83" s="107"/>
      <c r="AN83" s="106"/>
      <c r="AO83" s="107"/>
      <c r="AP83" s="106"/>
      <c r="AQ83" s="106">
        <v>55000</v>
      </c>
      <c r="AR83" s="106"/>
    </row>
    <row r="84" spans="1:44" s="133" customFormat="1" x14ac:dyDescent="0.25">
      <c r="A84" s="123">
        <f t="shared" si="2"/>
        <v>18</v>
      </c>
      <c r="B84" s="124" t="s">
        <v>70</v>
      </c>
      <c r="C84" s="124" t="s">
        <v>71</v>
      </c>
      <c r="D84" s="124" t="s">
        <v>72</v>
      </c>
      <c r="E84" s="124" t="s">
        <v>87</v>
      </c>
      <c r="F84" s="126">
        <v>2</v>
      </c>
      <c r="G84" s="127"/>
      <c r="H84" s="127"/>
      <c r="I84" s="103">
        <f t="shared" si="3"/>
        <v>3195446</v>
      </c>
      <c r="J84" s="129"/>
      <c r="K84" s="129"/>
      <c r="L84" s="129"/>
      <c r="M84" s="129"/>
      <c r="N84" s="129"/>
      <c r="O84" s="129"/>
      <c r="P84" s="130"/>
      <c r="Q84" s="129"/>
      <c r="R84" s="131">
        <v>907.3</v>
      </c>
      <c r="S84" s="131">
        <v>3140446</v>
      </c>
      <c r="T84" s="129"/>
      <c r="U84" s="129"/>
      <c r="V84" s="131"/>
      <c r="W84" s="131"/>
      <c r="X84" s="131"/>
      <c r="Y84" s="132"/>
      <c r="Z84" s="132"/>
      <c r="AA84" s="132"/>
      <c r="AB84" s="132"/>
      <c r="AC84" s="131"/>
      <c r="AD84" s="131"/>
      <c r="AE84" s="130"/>
      <c r="AF84" s="132"/>
      <c r="AG84" s="130"/>
      <c r="AH84" s="132"/>
      <c r="AI84" s="130"/>
      <c r="AJ84" s="132"/>
      <c r="AK84" s="132"/>
      <c r="AL84" s="132"/>
      <c r="AM84" s="130"/>
      <c r="AN84" s="132"/>
      <c r="AO84" s="130"/>
      <c r="AP84" s="132"/>
      <c r="AQ84" s="106">
        <v>55000</v>
      </c>
      <c r="AR84" s="132"/>
    </row>
    <row r="85" spans="1:44" s="122" customFormat="1" x14ac:dyDescent="0.25">
      <c r="A85" s="123">
        <f t="shared" si="2"/>
        <v>19</v>
      </c>
      <c r="B85" s="100" t="s">
        <v>70</v>
      </c>
      <c r="C85" s="100" t="s">
        <v>71</v>
      </c>
      <c r="D85" s="100" t="s">
        <v>72</v>
      </c>
      <c r="E85" s="100" t="s">
        <v>87</v>
      </c>
      <c r="F85" s="101">
        <v>12</v>
      </c>
      <c r="G85" s="102"/>
      <c r="H85" s="102"/>
      <c r="I85" s="103">
        <f t="shared" si="3"/>
        <v>3966280</v>
      </c>
      <c r="J85" s="104"/>
      <c r="K85" s="104"/>
      <c r="L85" s="104"/>
      <c r="M85" s="104"/>
      <c r="N85" s="104"/>
      <c r="O85" s="104"/>
      <c r="P85" s="107"/>
      <c r="Q85" s="104"/>
      <c r="R85" s="108">
        <v>1130</v>
      </c>
      <c r="S85" s="108">
        <v>3911280</v>
      </c>
      <c r="T85" s="104"/>
      <c r="U85" s="104"/>
      <c r="V85" s="108"/>
      <c r="W85" s="108"/>
      <c r="X85" s="108"/>
      <c r="Y85" s="106"/>
      <c r="Z85" s="106"/>
      <c r="AA85" s="106"/>
      <c r="AB85" s="106"/>
      <c r="AC85" s="108"/>
      <c r="AD85" s="108"/>
      <c r="AE85" s="107"/>
      <c r="AF85" s="106"/>
      <c r="AG85" s="107"/>
      <c r="AH85" s="106"/>
      <c r="AI85" s="107"/>
      <c r="AJ85" s="106"/>
      <c r="AK85" s="106"/>
      <c r="AL85" s="106"/>
      <c r="AM85" s="107"/>
      <c r="AN85" s="106"/>
      <c r="AO85" s="107"/>
      <c r="AP85" s="106"/>
      <c r="AQ85" s="106">
        <v>55000</v>
      </c>
      <c r="AR85" s="106"/>
    </row>
    <row r="86" spans="1:44" s="133" customFormat="1" x14ac:dyDescent="0.25">
      <c r="A86" s="123">
        <f t="shared" si="2"/>
        <v>20</v>
      </c>
      <c r="B86" s="124" t="s">
        <v>70</v>
      </c>
      <c r="C86" s="124" t="s">
        <v>71</v>
      </c>
      <c r="D86" s="124" t="s">
        <v>74</v>
      </c>
      <c r="E86" s="124" t="s">
        <v>88</v>
      </c>
      <c r="F86" s="126">
        <v>12</v>
      </c>
      <c r="G86" s="127"/>
      <c r="H86" s="127"/>
      <c r="I86" s="128">
        <f t="shared" si="3"/>
        <v>3405548</v>
      </c>
      <c r="J86" s="129"/>
      <c r="K86" s="129"/>
      <c r="L86" s="129"/>
      <c r="M86" s="129"/>
      <c r="N86" s="129"/>
      <c r="O86" s="129"/>
      <c r="P86" s="130"/>
      <c r="Q86" s="129"/>
      <c r="R86" s="131">
        <v>968</v>
      </c>
      <c r="S86" s="131">
        <v>3350548</v>
      </c>
      <c r="T86" s="129"/>
      <c r="U86" s="129"/>
      <c r="V86" s="131"/>
      <c r="W86" s="131"/>
      <c r="X86" s="131"/>
      <c r="Y86" s="132"/>
      <c r="Z86" s="132"/>
      <c r="AA86" s="132"/>
      <c r="AB86" s="132"/>
      <c r="AC86" s="131"/>
      <c r="AD86" s="131"/>
      <c r="AE86" s="130"/>
      <c r="AF86" s="132"/>
      <c r="AG86" s="130"/>
      <c r="AH86" s="132"/>
      <c r="AI86" s="130"/>
      <c r="AJ86" s="132"/>
      <c r="AK86" s="132"/>
      <c r="AL86" s="132"/>
      <c r="AM86" s="130"/>
      <c r="AN86" s="132"/>
      <c r="AO86" s="130"/>
      <c r="AP86" s="132"/>
      <c r="AQ86" s="106">
        <v>55000</v>
      </c>
      <c r="AR86" s="132"/>
    </row>
    <row r="87" spans="1:44" s="122" customFormat="1" x14ac:dyDescent="0.25">
      <c r="A87" s="123">
        <f t="shared" si="2"/>
        <v>21</v>
      </c>
      <c r="B87" s="100" t="s">
        <v>70</v>
      </c>
      <c r="C87" s="100" t="s">
        <v>71</v>
      </c>
      <c r="D87" s="134" t="s">
        <v>76</v>
      </c>
      <c r="E87" s="100" t="s">
        <v>89</v>
      </c>
      <c r="F87" s="101">
        <v>78</v>
      </c>
      <c r="G87" s="102"/>
      <c r="H87" s="102"/>
      <c r="I87" s="103">
        <f t="shared" si="3"/>
        <v>3013196</v>
      </c>
      <c r="J87" s="104"/>
      <c r="K87" s="104"/>
      <c r="L87" s="104"/>
      <c r="M87" s="104"/>
      <c r="N87" s="104"/>
      <c r="O87" s="104"/>
      <c r="P87" s="107"/>
      <c r="Q87" s="104"/>
      <c r="R87" s="108">
        <v>2670.6</v>
      </c>
      <c r="S87" s="108">
        <v>2958196</v>
      </c>
      <c r="T87" s="104"/>
      <c r="U87" s="104"/>
      <c r="V87" s="108"/>
      <c r="W87" s="108"/>
      <c r="X87" s="108"/>
      <c r="Y87" s="106"/>
      <c r="Z87" s="106"/>
      <c r="AA87" s="106"/>
      <c r="AB87" s="106"/>
      <c r="AC87" s="108"/>
      <c r="AD87" s="108"/>
      <c r="AE87" s="107"/>
      <c r="AF87" s="106"/>
      <c r="AG87" s="107"/>
      <c r="AH87" s="106"/>
      <c r="AI87" s="107"/>
      <c r="AJ87" s="106"/>
      <c r="AK87" s="106"/>
      <c r="AL87" s="106"/>
      <c r="AM87" s="107"/>
      <c r="AN87" s="106"/>
      <c r="AO87" s="107"/>
      <c r="AP87" s="106"/>
      <c r="AQ87" s="106">
        <v>55000</v>
      </c>
      <c r="AR87" s="106"/>
    </row>
    <row r="88" spans="1:44" s="122" customFormat="1" x14ac:dyDescent="0.25">
      <c r="A88" s="123">
        <f t="shared" si="2"/>
        <v>22</v>
      </c>
      <c r="B88" s="100" t="s">
        <v>70</v>
      </c>
      <c r="C88" s="100" t="s">
        <v>71</v>
      </c>
      <c r="D88" s="134" t="s">
        <v>76</v>
      </c>
      <c r="E88" s="100" t="s">
        <v>89</v>
      </c>
      <c r="F88" s="101">
        <v>124</v>
      </c>
      <c r="G88" s="102"/>
      <c r="H88" s="102"/>
      <c r="I88" s="103">
        <f t="shared" si="3"/>
        <v>1297415</v>
      </c>
      <c r="J88" s="104"/>
      <c r="K88" s="104"/>
      <c r="L88" s="104"/>
      <c r="M88" s="104"/>
      <c r="N88" s="104"/>
      <c r="O88" s="104"/>
      <c r="P88" s="107"/>
      <c r="Q88" s="104"/>
      <c r="R88" s="103">
        <v>529</v>
      </c>
      <c r="S88" s="103">
        <v>1242415</v>
      </c>
      <c r="T88" s="104"/>
      <c r="U88" s="104"/>
      <c r="V88" s="108"/>
      <c r="W88" s="108"/>
      <c r="X88" s="108"/>
      <c r="Y88" s="106"/>
      <c r="Z88" s="106"/>
      <c r="AA88" s="106"/>
      <c r="AB88" s="106"/>
      <c r="AC88" s="108"/>
      <c r="AD88" s="108"/>
      <c r="AE88" s="107"/>
      <c r="AF88" s="106"/>
      <c r="AG88" s="107"/>
      <c r="AH88" s="106"/>
      <c r="AI88" s="107"/>
      <c r="AJ88" s="106"/>
      <c r="AK88" s="106"/>
      <c r="AL88" s="106"/>
      <c r="AM88" s="107"/>
      <c r="AN88" s="106"/>
      <c r="AO88" s="107"/>
      <c r="AP88" s="106"/>
      <c r="AQ88" s="106">
        <v>55000</v>
      </c>
      <c r="AR88" s="106"/>
    </row>
    <row r="89" spans="1:44" s="122" customFormat="1" x14ac:dyDescent="0.25">
      <c r="A89" s="123">
        <f t="shared" si="2"/>
        <v>23</v>
      </c>
      <c r="B89" s="100" t="s">
        <v>70</v>
      </c>
      <c r="C89" s="100" t="s">
        <v>71</v>
      </c>
      <c r="D89" s="100" t="s">
        <v>74</v>
      </c>
      <c r="E89" s="100" t="s">
        <v>90</v>
      </c>
      <c r="F89" s="101">
        <v>1</v>
      </c>
      <c r="G89" s="102"/>
      <c r="H89" s="102"/>
      <c r="I89" s="103">
        <f t="shared" si="3"/>
        <v>3086415</v>
      </c>
      <c r="J89" s="104"/>
      <c r="K89" s="104"/>
      <c r="L89" s="104"/>
      <c r="M89" s="104"/>
      <c r="N89" s="104"/>
      <c r="O89" s="104"/>
      <c r="P89" s="107"/>
      <c r="Q89" s="104"/>
      <c r="R89" s="108">
        <v>875.8</v>
      </c>
      <c r="S89" s="108">
        <v>3031415</v>
      </c>
      <c r="T89" s="104"/>
      <c r="U89" s="104"/>
      <c r="V89" s="108"/>
      <c r="W89" s="108"/>
      <c r="X89" s="108"/>
      <c r="Y89" s="106"/>
      <c r="Z89" s="106"/>
      <c r="AA89" s="106"/>
      <c r="AB89" s="106"/>
      <c r="AC89" s="108"/>
      <c r="AD89" s="108"/>
      <c r="AE89" s="107"/>
      <c r="AF89" s="106"/>
      <c r="AG89" s="107"/>
      <c r="AH89" s="106"/>
      <c r="AI89" s="107"/>
      <c r="AJ89" s="106"/>
      <c r="AK89" s="106"/>
      <c r="AL89" s="106"/>
      <c r="AM89" s="107"/>
      <c r="AN89" s="106"/>
      <c r="AO89" s="107"/>
      <c r="AP89" s="106"/>
      <c r="AQ89" s="106">
        <v>55000</v>
      </c>
      <c r="AR89" s="106"/>
    </row>
    <row r="90" spans="1:44" s="122" customFormat="1" x14ac:dyDescent="0.25">
      <c r="A90" s="123">
        <f t="shared" si="2"/>
        <v>24</v>
      </c>
      <c r="B90" s="100" t="s">
        <v>70</v>
      </c>
      <c r="C90" s="100" t="s">
        <v>71</v>
      </c>
      <c r="D90" s="100" t="s">
        <v>74</v>
      </c>
      <c r="E90" s="100" t="s">
        <v>81</v>
      </c>
      <c r="F90" s="101">
        <v>37</v>
      </c>
      <c r="G90" s="102"/>
      <c r="H90" s="102"/>
      <c r="I90" s="103">
        <f t="shared" si="3"/>
        <v>1567885</v>
      </c>
      <c r="J90" s="104"/>
      <c r="K90" s="104"/>
      <c r="L90" s="104"/>
      <c r="M90" s="104"/>
      <c r="N90" s="104"/>
      <c r="O90" s="104"/>
      <c r="P90" s="107"/>
      <c r="Q90" s="104"/>
      <c r="R90" s="108">
        <v>1226</v>
      </c>
      <c r="S90" s="108">
        <v>1512885</v>
      </c>
      <c r="T90" s="104"/>
      <c r="U90" s="104"/>
      <c r="V90" s="108"/>
      <c r="W90" s="108"/>
      <c r="X90" s="108"/>
      <c r="Y90" s="106"/>
      <c r="Z90" s="106"/>
      <c r="AA90" s="106"/>
      <c r="AB90" s="106"/>
      <c r="AC90" s="108"/>
      <c r="AD90" s="108"/>
      <c r="AE90" s="107"/>
      <c r="AF90" s="106"/>
      <c r="AG90" s="107"/>
      <c r="AH90" s="106"/>
      <c r="AI90" s="107"/>
      <c r="AJ90" s="106"/>
      <c r="AK90" s="106"/>
      <c r="AL90" s="106"/>
      <c r="AM90" s="107"/>
      <c r="AN90" s="106"/>
      <c r="AO90" s="107"/>
      <c r="AP90" s="106"/>
      <c r="AQ90" s="106">
        <v>55000</v>
      </c>
      <c r="AR90" s="106"/>
    </row>
    <row r="91" spans="1:44" s="122" customFormat="1" x14ac:dyDescent="0.25">
      <c r="A91" s="123">
        <f t="shared" si="2"/>
        <v>25</v>
      </c>
      <c r="B91" s="100" t="s">
        <v>70</v>
      </c>
      <c r="C91" s="100" t="s">
        <v>71</v>
      </c>
      <c r="D91" s="100" t="s">
        <v>74</v>
      </c>
      <c r="E91" s="100" t="s">
        <v>96</v>
      </c>
      <c r="F91" s="101">
        <v>11</v>
      </c>
      <c r="G91" s="102"/>
      <c r="H91" s="102"/>
      <c r="I91" s="103">
        <f t="shared" si="3"/>
        <v>1133000</v>
      </c>
      <c r="J91" s="104"/>
      <c r="K91" s="104"/>
      <c r="L91" s="104"/>
      <c r="M91" s="104"/>
      <c r="N91" s="104"/>
      <c r="O91" s="104"/>
      <c r="P91" s="107"/>
      <c r="Q91" s="104"/>
      <c r="R91" s="108">
        <v>811</v>
      </c>
      <c r="S91" s="108">
        <v>1078000</v>
      </c>
      <c r="T91" s="104"/>
      <c r="U91" s="104"/>
      <c r="V91" s="108"/>
      <c r="W91" s="108"/>
      <c r="X91" s="108"/>
      <c r="Y91" s="106"/>
      <c r="Z91" s="106"/>
      <c r="AA91" s="106"/>
      <c r="AB91" s="106"/>
      <c r="AC91" s="108"/>
      <c r="AD91" s="108"/>
      <c r="AE91" s="107"/>
      <c r="AF91" s="106"/>
      <c r="AG91" s="107"/>
      <c r="AH91" s="106"/>
      <c r="AI91" s="107"/>
      <c r="AJ91" s="106"/>
      <c r="AK91" s="106"/>
      <c r="AL91" s="106"/>
      <c r="AM91" s="107"/>
      <c r="AN91" s="106"/>
      <c r="AO91" s="107"/>
      <c r="AP91" s="106"/>
      <c r="AQ91" s="106">
        <v>55000</v>
      </c>
      <c r="AR91" s="106"/>
    </row>
    <row r="92" spans="1:44" s="122" customFormat="1" x14ac:dyDescent="0.25">
      <c r="A92" s="123">
        <f t="shared" si="2"/>
        <v>26</v>
      </c>
      <c r="B92" s="100" t="s">
        <v>70</v>
      </c>
      <c r="C92" s="100" t="s">
        <v>71</v>
      </c>
      <c r="D92" s="100" t="s">
        <v>72</v>
      </c>
      <c r="E92" s="100" t="s">
        <v>77</v>
      </c>
      <c r="F92" s="101">
        <v>23</v>
      </c>
      <c r="G92" s="102"/>
      <c r="H92" s="102"/>
      <c r="I92" s="103">
        <f t="shared" si="3"/>
        <v>2555000</v>
      </c>
      <c r="J92" s="104"/>
      <c r="K92" s="104"/>
      <c r="L92" s="104"/>
      <c r="M92" s="104"/>
      <c r="N92" s="104"/>
      <c r="O92" s="104"/>
      <c r="P92" s="107"/>
      <c r="Q92" s="104"/>
      <c r="R92" s="103">
        <v>1459.9</v>
      </c>
      <c r="S92" s="103">
        <v>2500000</v>
      </c>
      <c r="T92" s="104"/>
      <c r="U92" s="104"/>
      <c r="V92" s="108"/>
      <c r="W92" s="108"/>
      <c r="X92" s="108"/>
      <c r="Y92" s="106"/>
      <c r="Z92" s="106"/>
      <c r="AA92" s="106"/>
      <c r="AB92" s="106"/>
      <c r="AC92" s="108"/>
      <c r="AD92" s="108"/>
      <c r="AE92" s="107"/>
      <c r="AF92" s="106"/>
      <c r="AG92" s="107"/>
      <c r="AH92" s="106"/>
      <c r="AI92" s="107"/>
      <c r="AJ92" s="106"/>
      <c r="AK92" s="106"/>
      <c r="AL92" s="106"/>
      <c r="AM92" s="107"/>
      <c r="AN92" s="106"/>
      <c r="AO92" s="107"/>
      <c r="AP92" s="106"/>
      <c r="AQ92" s="106">
        <v>55000</v>
      </c>
      <c r="AR92" s="106"/>
    </row>
    <row r="93" spans="1:44" s="122" customFormat="1" x14ac:dyDescent="0.25">
      <c r="A93" s="123">
        <f t="shared" si="2"/>
        <v>27</v>
      </c>
      <c r="B93" s="100" t="s">
        <v>70</v>
      </c>
      <c r="C93" s="100" t="s">
        <v>71</v>
      </c>
      <c r="D93" s="134" t="s">
        <v>76</v>
      </c>
      <c r="E93" s="100" t="s">
        <v>80</v>
      </c>
      <c r="F93" s="101">
        <v>162</v>
      </c>
      <c r="G93" s="102"/>
      <c r="H93" s="102"/>
      <c r="I93" s="103">
        <f t="shared" si="3"/>
        <v>1555000</v>
      </c>
      <c r="J93" s="104"/>
      <c r="K93" s="104"/>
      <c r="L93" s="104"/>
      <c r="M93" s="104"/>
      <c r="N93" s="104"/>
      <c r="O93" s="104"/>
      <c r="P93" s="107"/>
      <c r="Q93" s="104"/>
      <c r="R93" s="108">
        <v>1000</v>
      </c>
      <c r="S93" s="108">
        <v>1500000</v>
      </c>
      <c r="T93" s="104"/>
      <c r="U93" s="104"/>
      <c r="V93" s="108"/>
      <c r="W93" s="108"/>
      <c r="X93" s="108"/>
      <c r="Y93" s="106"/>
      <c r="Z93" s="106"/>
      <c r="AA93" s="106"/>
      <c r="AB93" s="106"/>
      <c r="AC93" s="108"/>
      <c r="AD93" s="108"/>
      <c r="AE93" s="107"/>
      <c r="AF93" s="106"/>
      <c r="AG93" s="107"/>
      <c r="AH93" s="106"/>
      <c r="AI93" s="107"/>
      <c r="AJ93" s="106"/>
      <c r="AK93" s="106"/>
      <c r="AL93" s="106"/>
      <c r="AM93" s="107"/>
      <c r="AN93" s="106"/>
      <c r="AO93" s="107"/>
      <c r="AP93" s="106"/>
      <c r="AQ93" s="106">
        <v>55000</v>
      </c>
      <c r="AR93" s="106"/>
    </row>
    <row r="94" spans="1:44" s="122" customFormat="1" x14ac:dyDescent="0.25">
      <c r="A94" s="123">
        <f t="shared" si="2"/>
        <v>28</v>
      </c>
      <c r="B94" s="100" t="s">
        <v>70</v>
      </c>
      <c r="C94" s="100" t="s">
        <v>71</v>
      </c>
      <c r="D94" s="100" t="s">
        <v>72</v>
      </c>
      <c r="E94" s="100" t="s">
        <v>93</v>
      </c>
      <c r="F94" s="101">
        <v>21</v>
      </c>
      <c r="G94" s="102"/>
      <c r="H94" s="102"/>
      <c r="I94" s="103">
        <f t="shared" si="3"/>
        <v>1717816</v>
      </c>
      <c r="J94" s="104"/>
      <c r="K94" s="104"/>
      <c r="L94" s="104"/>
      <c r="M94" s="104"/>
      <c r="N94" s="104"/>
      <c r="O94" s="104"/>
      <c r="P94" s="107"/>
      <c r="Q94" s="104"/>
      <c r="R94" s="108">
        <v>590</v>
      </c>
      <c r="S94" s="108">
        <v>1662816</v>
      </c>
      <c r="T94" s="104"/>
      <c r="U94" s="104"/>
      <c r="V94" s="108"/>
      <c r="W94" s="108"/>
      <c r="X94" s="108"/>
      <c r="Y94" s="106"/>
      <c r="Z94" s="106"/>
      <c r="AA94" s="106"/>
      <c r="AB94" s="106"/>
      <c r="AC94" s="108"/>
      <c r="AD94" s="108"/>
      <c r="AE94" s="107"/>
      <c r="AF94" s="106"/>
      <c r="AG94" s="107"/>
      <c r="AH94" s="106"/>
      <c r="AI94" s="107"/>
      <c r="AJ94" s="106"/>
      <c r="AK94" s="106"/>
      <c r="AL94" s="106"/>
      <c r="AM94" s="107"/>
      <c r="AN94" s="106"/>
      <c r="AO94" s="107"/>
      <c r="AP94" s="106"/>
      <c r="AQ94" s="106">
        <v>55000</v>
      </c>
      <c r="AR94" s="106"/>
    </row>
    <row r="95" spans="1:44" s="122" customFormat="1" x14ac:dyDescent="0.25">
      <c r="A95" s="123">
        <f t="shared" si="2"/>
        <v>29</v>
      </c>
      <c r="B95" s="100" t="s">
        <v>70</v>
      </c>
      <c r="C95" s="100" t="s">
        <v>71</v>
      </c>
      <c r="D95" s="100" t="s">
        <v>72</v>
      </c>
      <c r="E95" s="100" t="s">
        <v>84</v>
      </c>
      <c r="F95" s="101">
        <v>2</v>
      </c>
      <c r="G95" s="102"/>
      <c r="H95" s="102" t="s">
        <v>94</v>
      </c>
      <c r="I95" s="103">
        <f t="shared" si="3"/>
        <v>3549732</v>
      </c>
      <c r="J95" s="104"/>
      <c r="K95" s="104"/>
      <c r="L95" s="104"/>
      <c r="M95" s="104"/>
      <c r="N95" s="104"/>
      <c r="O95" s="104"/>
      <c r="P95" s="107"/>
      <c r="Q95" s="104"/>
      <c r="R95" s="135">
        <v>1240</v>
      </c>
      <c r="S95" s="135">
        <v>3494732</v>
      </c>
      <c r="T95" s="104"/>
      <c r="U95" s="104"/>
      <c r="V95" s="108"/>
      <c r="W95" s="108"/>
      <c r="X95" s="108"/>
      <c r="Y95" s="106"/>
      <c r="Z95" s="106"/>
      <c r="AA95" s="106"/>
      <c r="AB95" s="106"/>
      <c r="AC95" s="108"/>
      <c r="AD95" s="108"/>
      <c r="AE95" s="107"/>
      <c r="AF95" s="106"/>
      <c r="AG95" s="107"/>
      <c r="AH95" s="106"/>
      <c r="AI95" s="107"/>
      <c r="AJ95" s="106"/>
      <c r="AK95" s="106"/>
      <c r="AL95" s="106"/>
      <c r="AM95" s="107"/>
      <c r="AN95" s="106"/>
      <c r="AO95" s="107"/>
      <c r="AP95" s="106"/>
      <c r="AQ95" s="106">
        <v>55000</v>
      </c>
      <c r="AR95" s="106"/>
    </row>
    <row r="96" spans="1:44" s="122" customFormat="1" x14ac:dyDescent="0.25">
      <c r="A96" s="123">
        <f t="shared" si="2"/>
        <v>30</v>
      </c>
      <c r="B96" s="100" t="s">
        <v>70</v>
      </c>
      <c r="C96" s="100" t="s">
        <v>71</v>
      </c>
      <c r="D96" s="100" t="s">
        <v>72</v>
      </c>
      <c r="E96" s="100" t="s">
        <v>84</v>
      </c>
      <c r="F96" s="101">
        <v>2</v>
      </c>
      <c r="G96" s="102"/>
      <c r="H96" s="102" t="s">
        <v>95</v>
      </c>
      <c r="I96" s="103">
        <f t="shared" si="3"/>
        <v>1745999</v>
      </c>
      <c r="J96" s="104"/>
      <c r="K96" s="104"/>
      <c r="L96" s="104"/>
      <c r="M96" s="104"/>
      <c r="N96" s="104"/>
      <c r="O96" s="104"/>
      <c r="P96" s="107"/>
      <c r="Q96" s="104"/>
      <c r="R96" s="135">
        <v>590</v>
      </c>
      <c r="S96" s="135">
        <v>1690999</v>
      </c>
      <c r="T96" s="104"/>
      <c r="U96" s="104"/>
      <c r="V96" s="108"/>
      <c r="W96" s="108"/>
      <c r="X96" s="108"/>
      <c r="Y96" s="106"/>
      <c r="Z96" s="106"/>
      <c r="AA96" s="106"/>
      <c r="AB96" s="106"/>
      <c r="AC96" s="108"/>
      <c r="AD96" s="108"/>
      <c r="AE96" s="107"/>
      <c r="AF96" s="106"/>
      <c r="AG96" s="107"/>
      <c r="AH96" s="106"/>
      <c r="AI96" s="107"/>
      <c r="AJ96" s="106"/>
      <c r="AK96" s="106"/>
      <c r="AL96" s="106"/>
      <c r="AM96" s="107"/>
      <c r="AN96" s="106"/>
      <c r="AO96" s="107"/>
      <c r="AP96" s="106"/>
      <c r="AQ96" s="106">
        <v>55000</v>
      </c>
      <c r="AR96" s="106"/>
    </row>
    <row r="97" spans="1:44" s="133" customFormat="1" x14ac:dyDescent="0.25">
      <c r="A97" s="123">
        <f t="shared" si="2"/>
        <v>31</v>
      </c>
      <c r="B97" s="100" t="s">
        <v>70</v>
      </c>
      <c r="C97" s="100" t="s">
        <v>71</v>
      </c>
      <c r="D97" s="124" t="s">
        <v>72</v>
      </c>
      <c r="E97" s="124" t="s">
        <v>91</v>
      </c>
      <c r="F97" s="126">
        <v>8</v>
      </c>
      <c r="G97" s="127"/>
      <c r="H97" s="127"/>
      <c r="I97" s="128">
        <f t="shared" si="3"/>
        <v>2455000</v>
      </c>
      <c r="J97" s="129"/>
      <c r="K97" s="129"/>
      <c r="L97" s="129"/>
      <c r="M97" s="129"/>
      <c r="N97" s="129"/>
      <c r="O97" s="129"/>
      <c r="P97" s="130"/>
      <c r="Q97" s="129"/>
      <c r="R97" s="131">
        <v>1200</v>
      </c>
      <c r="S97" s="131">
        <v>2400000</v>
      </c>
      <c r="T97" s="129"/>
      <c r="U97" s="129"/>
      <c r="V97" s="131"/>
      <c r="W97" s="131"/>
      <c r="X97" s="131"/>
      <c r="Y97" s="132"/>
      <c r="Z97" s="132"/>
      <c r="AA97" s="132"/>
      <c r="AB97" s="132"/>
      <c r="AC97" s="131"/>
      <c r="AD97" s="131"/>
      <c r="AE97" s="130"/>
      <c r="AF97" s="132"/>
      <c r="AG97" s="130"/>
      <c r="AH97" s="132"/>
      <c r="AI97" s="130"/>
      <c r="AJ97" s="132"/>
      <c r="AK97" s="132"/>
      <c r="AL97" s="132"/>
      <c r="AM97" s="130"/>
      <c r="AN97" s="132"/>
      <c r="AO97" s="130"/>
      <c r="AP97" s="132"/>
      <c r="AQ97" s="106">
        <v>55000</v>
      </c>
      <c r="AR97" s="132"/>
    </row>
    <row r="98" spans="1:44" s="122" customFormat="1" x14ac:dyDescent="0.25">
      <c r="A98" s="123">
        <f t="shared" si="2"/>
        <v>32</v>
      </c>
      <c r="B98" s="100" t="s">
        <v>70</v>
      </c>
      <c r="C98" s="100" t="s">
        <v>71</v>
      </c>
      <c r="D98" s="100" t="s">
        <v>72</v>
      </c>
      <c r="E98" s="100" t="s">
        <v>83</v>
      </c>
      <c r="F98" s="101">
        <v>11</v>
      </c>
      <c r="G98" s="102"/>
      <c r="H98" s="102"/>
      <c r="I98" s="103">
        <f t="shared" si="3"/>
        <v>7035000</v>
      </c>
      <c r="J98" s="104"/>
      <c r="K98" s="104"/>
      <c r="L98" s="104"/>
      <c r="M98" s="104"/>
      <c r="N98" s="104"/>
      <c r="O98" s="104"/>
      <c r="P98" s="107"/>
      <c r="Q98" s="104"/>
      <c r="R98" s="103">
        <v>3052.3</v>
      </c>
      <c r="S98" s="103">
        <v>6980000</v>
      </c>
      <c r="T98" s="104"/>
      <c r="U98" s="104"/>
      <c r="V98" s="108"/>
      <c r="W98" s="108"/>
      <c r="X98" s="108"/>
      <c r="Y98" s="106"/>
      <c r="Z98" s="106"/>
      <c r="AA98" s="106"/>
      <c r="AB98" s="106"/>
      <c r="AC98" s="108"/>
      <c r="AD98" s="108"/>
      <c r="AE98" s="107"/>
      <c r="AF98" s="106"/>
      <c r="AG98" s="107"/>
      <c r="AH98" s="106"/>
      <c r="AI98" s="107"/>
      <c r="AJ98" s="106"/>
      <c r="AK98" s="106"/>
      <c r="AL98" s="106"/>
      <c r="AM98" s="107"/>
      <c r="AN98" s="106"/>
      <c r="AO98" s="107"/>
      <c r="AP98" s="106"/>
      <c r="AQ98" s="106">
        <v>55000</v>
      </c>
      <c r="AR98" s="106"/>
    </row>
    <row r="99" spans="1:44" s="122" customFormat="1" x14ac:dyDescent="0.25">
      <c r="A99" s="123">
        <f t="shared" si="2"/>
        <v>33</v>
      </c>
      <c r="B99" s="100" t="s">
        <v>70</v>
      </c>
      <c r="C99" s="100" t="s">
        <v>71</v>
      </c>
      <c r="D99" s="100" t="s">
        <v>76</v>
      </c>
      <c r="E99" s="100" t="s">
        <v>80</v>
      </c>
      <c r="F99" s="109" t="s">
        <v>97</v>
      </c>
      <c r="G99" s="102"/>
      <c r="H99" s="102"/>
      <c r="I99" s="103">
        <f t="shared" si="3"/>
        <v>4115000</v>
      </c>
      <c r="J99" s="104"/>
      <c r="K99" s="104"/>
      <c r="L99" s="104"/>
      <c r="M99" s="104"/>
      <c r="N99" s="104"/>
      <c r="O99" s="104"/>
      <c r="P99" s="107"/>
      <c r="Q99" s="104"/>
      <c r="R99" s="103"/>
      <c r="S99" s="136"/>
      <c r="T99" s="104"/>
      <c r="U99" s="104"/>
      <c r="V99" s="137">
        <v>2327</v>
      </c>
      <c r="W99" s="138">
        <v>4000000</v>
      </c>
      <c r="X99" s="108"/>
      <c r="Y99" s="106"/>
      <c r="Z99" s="106"/>
      <c r="AA99" s="106"/>
      <c r="AB99" s="106"/>
      <c r="AC99" s="108"/>
      <c r="AD99" s="108"/>
      <c r="AE99" s="107"/>
      <c r="AF99" s="106"/>
      <c r="AG99" s="107"/>
      <c r="AH99" s="106"/>
      <c r="AI99" s="107"/>
      <c r="AJ99" s="106"/>
      <c r="AK99" s="106"/>
      <c r="AL99" s="106"/>
      <c r="AM99" s="107"/>
      <c r="AN99" s="106"/>
      <c r="AO99" s="107"/>
      <c r="AP99" s="106"/>
      <c r="AQ99" s="106">
        <v>115000</v>
      </c>
      <c r="AR99" s="106"/>
    </row>
    <row r="100" spans="1:44" s="122" customFormat="1" x14ac:dyDescent="0.25">
      <c r="A100" s="123">
        <f t="shared" si="2"/>
        <v>34</v>
      </c>
      <c r="B100" s="100" t="s">
        <v>70</v>
      </c>
      <c r="C100" s="100" t="s">
        <v>71</v>
      </c>
      <c r="D100" s="100" t="s">
        <v>72</v>
      </c>
      <c r="E100" s="100" t="s">
        <v>83</v>
      </c>
      <c r="F100" s="101">
        <v>8</v>
      </c>
      <c r="G100" s="102"/>
      <c r="H100" s="102"/>
      <c r="I100" s="103">
        <f t="shared" si="3"/>
        <v>2708000</v>
      </c>
      <c r="J100" s="139">
        <v>1300000</v>
      </c>
      <c r="K100" s="139">
        <v>1300000</v>
      </c>
      <c r="L100" s="139"/>
      <c r="M100" s="139"/>
      <c r="N100" s="104"/>
      <c r="O100" s="104"/>
      <c r="P100" s="107"/>
      <c r="Q100" s="104"/>
      <c r="R100" s="108"/>
      <c r="S100" s="108"/>
      <c r="T100" s="104"/>
      <c r="U100" s="104"/>
      <c r="V100" s="108"/>
      <c r="W100" s="108"/>
      <c r="X100" s="108"/>
      <c r="Y100" s="106"/>
      <c r="Z100" s="106"/>
      <c r="AA100" s="106"/>
      <c r="AB100" s="106"/>
      <c r="AC100" s="108"/>
      <c r="AD100" s="108"/>
      <c r="AE100" s="107"/>
      <c r="AF100" s="106"/>
      <c r="AG100" s="107"/>
      <c r="AH100" s="106"/>
      <c r="AI100" s="107"/>
      <c r="AJ100" s="106"/>
      <c r="AK100" s="106"/>
      <c r="AL100" s="106"/>
      <c r="AM100" s="107"/>
      <c r="AN100" s="106"/>
      <c r="AO100" s="107"/>
      <c r="AP100" s="106"/>
      <c r="AQ100" s="106">
        <v>108000</v>
      </c>
      <c r="AR100" s="106"/>
    </row>
    <row r="101" spans="1:44" s="122" customFormat="1" x14ac:dyDescent="0.25">
      <c r="A101" s="123">
        <f t="shared" si="2"/>
        <v>35</v>
      </c>
      <c r="B101" s="100" t="s">
        <v>70</v>
      </c>
      <c r="C101" s="100" t="s">
        <v>71</v>
      </c>
      <c r="D101" s="100" t="s">
        <v>74</v>
      </c>
      <c r="E101" s="100" t="s">
        <v>86</v>
      </c>
      <c r="F101" s="101">
        <v>45</v>
      </c>
      <c r="G101" s="102"/>
      <c r="H101" s="102"/>
      <c r="I101" s="103">
        <f>J101+K101+L101+M101+N101+O101+Q101+S101+U101+W101+X101+Z101+AB101+AD101+AF101+AH101+AJ101+AL101+AN101+AP101+AQ101</f>
        <v>1117600</v>
      </c>
      <c r="J101" s="104"/>
      <c r="K101" s="104"/>
      <c r="L101" s="104"/>
      <c r="M101" s="104"/>
      <c r="N101" s="104"/>
      <c r="O101" s="104"/>
      <c r="P101" s="107"/>
      <c r="Q101" s="104"/>
      <c r="R101" s="108">
        <v>861.1</v>
      </c>
      <c r="S101" s="108">
        <v>1062600</v>
      </c>
      <c r="T101" s="104"/>
      <c r="U101" s="104"/>
      <c r="V101" s="108"/>
      <c r="W101" s="108"/>
      <c r="X101" s="108"/>
      <c r="Y101" s="106"/>
      <c r="Z101" s="106"/>
      <c r="AA101" s="106"/>
      <c r="AB101" s="106"/>
      <c r="AC101" s="108"/>
      <c r="AD101" s="108"/>
      <c r="AE101" s="107"/>
      <c r="AF101" s="106"/>
      <c r="AG101" s="107"/>
      <c r="AH101" s="106"/>
      <c r="AI101" s="107"/>
      <c r="AJ101" s="106"/>
      <c r="AK101" s="106"/>
      <c r="AL101" s="106"/>
      <c r="AM101" s="107"/>
      <c r="AN101" s="106"/>
      <c r="AO101" s="107"/>
      <c r="AP101" s="106"/>
      <c r="AQ101" s="106">
        <v>55000</v>
      </c>
      <c r="AR101" s="106"/>
    </row>
    <row r="102" spans="1:44" s="122" customFormat="1" x14ac:dyDescent="0.25">
      <c r="A102" s="123">
        <f t="shared" si="2"/>
        <v>36</v>
      </c>
      <c r="B102" s="100" t="s">
        <v>70</v>
      </c>
      <c r="C102" s="100" t="s">
        <v>71</v>
      </c>
      <c r="D102" s="100" t="s">
        <v>76</v>
      </c>
      <c r="E102" s="100" t="s">
        <v>89</v>
      </c>
      <c r="F102" s="101">
        <v>54</v>
      </c>
      <c r="G102" s="102"/>
      <c r="H102" s="102"/>
      <c r="I102" s="103">
        <f t="shared" si="3"/>
        <v>10156117</v>
      </c>
      <c r="J102" s="139">
        <v>987000</v>
      </c>
      <c r="K102" s="139">
        <v>2327000</v>
      </c>
      <c r="L102" s="139">
        <v>1680000</v>
      </c>
      <c r="M102" s="139">
        <v>4957217</v>
      </c>
      <c r="N102" s="104"/>
      <c r="O102" s="104"/>
      <c r="P102" s="107"/>
      <c r="Q102" s="104"/>
      <c r="R102" s="108"/>
      <c r="S102" s="108"/>
      <c r="T102" s="104"/>
      <c r="U102" s="104"/>
      <c r="V102" s="108"/>
      <c r="W102" s="108"/>
      <c r="X102" s="108"/>
      <c r="Y102" s="106"/>
      <c r="Z102" s="106"/>
      <c r="AA102" s="106"/>
      <c r="AB102" s="106"/>
      <c r="AC102" s="108"/>
      <c r="AD102" s="108"/>
      <c r="AE102" s="107"/>
      <c r="AF102" s="106"/>
      <c r="AG102" s="107">
        <v>1</v>
      </c>
      <c r="AH102" s="106">
        <v>96000</v>
      </c>
      <c r="AI102" s="107"/>
      <c r="AJ102" s="106"/>
      <c r="AK102" s="106"/>
      <c r="AL102" s="106"/>
      <c r="AM102" s="107"/>
      <c r="AN102" s="106"/>
      <c r="AO102" s="107"/>
      <c r="AP102" s="106"/>
      <c r="AQ102" s="106">
        <v>108900</v>
      </c>
      <c r="AR102" s="106"/>
    </row>
    <row r="103" spans="1:44" s="122" customFormat="1" x14ac:dyDescent="0.25">
      <c r="A103" s="123">
        <f t="shared" si="2"/>
        <v>37</v>
      </c>
      <c r="B103" s="100" t="s">
        <v>70</v>
      </c>
      <c r="C103" s="100" t="s">
        <v>71</v>
      </c>
      <c r="D103" s="100" t="s">
        <v>72</v>
      </c>
      <c r="E103" s="100" t="s">
        <v>81</v>
      </c>
      <c r="F103" s="101">
        <v>34</v>
      </c>
      <c r="G103" s="102"/>
      <c r="H103" s="102"/>
      <c r="I103" s="108">
        <f>Q103+AQ103</f>
        <v>4265000</v>
      </c>
      <c r="J103" s="139"/>
      <c r="K103" s="139"/>
      <c r="L103" s="139"/>
      <c r="M103" s="139"/>
      <c r="N103" s="104"/>
      <c r="O103" s="104"/>
      <c r="P103" s="107">
        <v>2</v>
      </c>
      <c r="Q103" s="104">
        <f>2100000*P103</f>
        <v>4200000</v>
      </c>
      <c r="R103" s="108"/>
      <c r="S103" s="108"/>
      <c r="T103" s="104"/>
      <c r="U103" s="104"/>
      <c r="V103" s="108"/>
      <c r="W103" s="108"/>
      <c r="X103" s="108"/>
      <c r="Y103" s="106"/>
      <c r="Z103" s="106"/>
      <c r="AA103" s="106"/>
      <c r="AB103" s="106"/>
      <c r="AC103" s="108"/>
      <c r="AD103" s="108"/>
      <c r="AE103" s="107"/>
      <c r="AF103" s="106"/>
      <c r="AG103" s="107"/>
      <c r="AH103" s="106"/>
      <c r="AI103" s="107"/>
      <c r="AJ103" s="106"/>
      <c r="AK103" s="106"/>
      <c r="AL103" s="106"/>
      <c r="AM103" s="107"/>
      <c r="AN103" s="106"/>
      <c r="AO103" s="107"/>
      <c r="AP103" s="106"/>
      <c r="AQ103" s="106">
        <v>65000</v>
      </c>
      <c r="AR103" s="106"/>
    </row>
    <row r="104" spans="1:44" s="122" customFormat="1" x14ac:dyDescent="0.25">
      <c r="A104" s="123">
        <f t="shared" si="2"/>
        <v>38</v>
      </c>
      <c r="B104" s="100" t="s">
        <v>70</v>
      </c>
      <c r="C104" s="100" t="s">
        <v>71</v>
      </c>
      <c r="D104" s="100" t="s">
        <v>72</v>
      </c>
      <c r="E104" s="100" t="s">
        <v>81</v>
      </c>
      <c r="F104" s="101">
        <v>31</v>
      </c>
      <c r="G104" s="102"/>
      <c r="H104" s="102"/>
      <c r="I104" s="108">
        <f t="shared" ref="I104:I113" si="4">Q104+AQ104</f>
        <v>8465000</v>
      </c>
      <c r="J104" s="139"/>
      <c r="K104" s="139"/>
      <c r="L104" s="139"/>
      <c r="M104" s="139"/>
      <c r="N104" s="104"/>
      <c r="O104" s="104"/>
      <c r="P104" s="107">
        <v>4</v>
      </c>
      <c r="Q104" s="104">
        <f t="shared" ref="Q104:Q113" si="5">2100000*P104</f>
        <v>8400000</v>
      </c>
      <c r="R104" s="108"/>
      <c r="S104" s="108"/>
      <c r="T104" s="104"/>
      <c r="U104" s="104"/>
      <c r="V104" s="108"/>
      <c r="W104" s="108"/>
      <c r="X104" s="108"/>
      <c r="Y104" s="106"/>
      <c r="Z104" s="106"/>
      <c r="AA104" s="106"/>
      <c r="AB104" s="106"/>
      <c r="AC104" s="108"/>
      <c r="AD104" s="108"/>
      <c r="AE104" s="107"/>
      <c r="AF104" s="106"/>
      <c r="AG104" s="107"/>
      <c r="AH104" s="106"/>
      <c r="AI104" s="107"/>
      <c r="AJ104" s="106"/>
      <c r="AK104" s="106"/>
      <c r="AL104" s="106"/>
      <c r="AM104" s="107"/>
      <c r="AN104" s="106"/>
      <c r="AO104" s="107"/>
      <c r="AP104" s="106"/>
      <c r="AQ104" s="106">
        <v>65000</v>
      </c>
      <c r="AR104" s="106"/>
    </row>
    <row r="105" spans="1:44" s="122" customFormat="1" x14ac:dyDescent="0.25">
      <c r="A105" s="123">
        <f t="shared" si="2"/>
        <v>39</v>
      </c>
      <c r="B105" s="100" t="s">
        <v>70</v>
      </c>
      <c r="C105" s="100" t="s">
        <v>71</v>
      </c>
      <c r="D105" s="100" t="s">
        <v>72</v>
      </c>
      <c r="E105" s="100" t="s">
        <v>103</v>
      </c>
      <c r="F105" s="101">
        <v>14</v>
      </c>
      <c r="G105" s="102"/>
      <c r="H105" s="102"/>
      <c r="I105" s="108">
        <f t="shared" si="4"/>
        <v>6365000</v>
      </c>
      <c r="J105" s="139"/>
      <c r="K105" s="139"/>
      <c r="L105" s="139"/>
      <c r="M105" s="139"/>
      <c r="N105" s="104"/>
      <c r="O105" s="104"/>
      <c r="P105" s="107">
        <v>3</v>
      </c>
      <c r="Q105" s="104">
        <f t="shared" si="5"/>
        <v>6300000</v>
      </c>
      <c r="R105" s="108"/>
      <c r="S105" s="108"/>
      <c r="T105" s="104"/>
      <c r="U105" s="104"/>
      <c r="V105" s="108"/>
      <c r="W105" s="108"/>
      <c r="X105" s="108"/>
      <c r="Y105" s="106"/>
      <c r="Z105" s="106"/>
      <c r="AA105" s="106"/>
      <c r="AB105" s="106"/>
      <c r="AC105" s="108"/>
      <c r="AD105" s="108"/>
      <c r="AE105" s="107"/>
      <c r="AF105" s="106"/>
      <c r="AG105" s="107"/>
      <c r="AH105" s="106"/>
      <c r="AI105" s="107"/>
      <c r="AJ105" s="106"/>
      <c r="AK105" s="106"/>
      <c r="AL105" s="106"/>
      <c r="AM105" s="107"/>
      <c r="AN105" s="106"/>
      <c r="AO105" s="107"/>
      <c r="AP105" s="106"/>
      <c r="AQ105" s="106">
        <v>65000</v>
      </c>
      <c r="AR105" s="106"/>
    </row>
    <row r="106" spans="1:44" s="122" customFormat="1" x14ac:dyDescent="0.25">
      <c r="A106" s="123">
        <f t="shared" si="2"/>
        <v>40</v>
      </c>
      <c r="B106" s="100" t="s">
        <v>70</v>
      </c>
      <c r="C106" s="100" t="s">
        <v>71</v>
      </c>
      <c r="D106" s="100" t="s">
        <v>72</v>
      </c>
      <c r="E106" s="100" t="s">
        <v>122</v>
      </c>
      <c r="F106" s="101">
        <v>35</v>
      </c>
      <c r="G106" s="102"/>
      <c r="H106" s="102"/>
      <c r="I106" s="108">
        <f t="shared" si="4"/>
        <v>4265000</v>
      </c>
      <c r="J106" s="139"/>
      <c r="K106" s="139"/>
      <c r="L106" s="139"/>
      <c r="M106" s="139"/>
      <c r="N106" s="104"/>
      <c r="O106" s="104"/>
      <c r="P106" s="107">
        <v>2</v>
      </c>
      <c r="Q106" s="104">
        <f t="shared" si="5"/>
        <v>4200000</v>
      </c>
      <c r="R106" s="108"/>
      <c r="S106" s="108"/>
      <c r="T106" s="104"/>
      <c r="U106" s="104"/>
      <c r="V106" s="108"/>
      <c r="W106" s="108"/>
      <c r="X106" s="108"/>
      <c r="Y106" s="106"/>
      <c r="Z106" s="106"/>
      <c r="AA106" s="106"/>
      <c r="AB106" s="106"/>
      <c r="AC106" s="108"/>
      <c r="AD106" s="108"/>
      <c r="AE106" s="107"/>
      <c r="AF106" s="106"/>
      <c r="AG106" s="107"/>
      <c r="AH106" s="106"/>
      <c r="AI106" s="107"/>
      <c r="AJ106" s="106"/>
      <c r="AK106" s="106"/>
      <c r="AL106" s="106"/>
      <c r="AM106" s="107"/>
      <c r="AN106" s="106"/>
      <c r="AO106" s="107"/>
      <c r="AP106" s="106"/>
      <c r="AQ106" s="106">
        <v>65000</v>
      </c>
      <c r="AR106" s="106"/>
    </row>
    <row r="107" spans="1:44" s="122" customFormat="1" x14ac:dyDescent="0.25">
      <c r="A107" s="123">
        <f t="shared" si="2"/>
        <v>41</v>
      </c>
      <c r="B107" s="100" t="s">
        <v>70</v>
      </c>
      <c r="C107" s="100" t="s">
        <v>71</v>
      </c>
      <c r="D107" s="100" t="s">
        <v>76</v>
      </c>
      <c r="E107" s="100" t="s">
        <v>80</v>
      </c>
      <c r="F107" s="101">
        <v>210</v>
      </c>
      <c r="G107" s="102"/>
      <c r="H107" s="102"/>
      <c r="I107" s="108">
        <f t="shared" si="4"/>
        <v>4265000</v>
      </c>
      <c r="J107" s="139"/>
      <c r="K107" s="139"/>
      <c r="L107" s="139"/>
      <c r="M107" s="139"/>
      <c r="N107" s="104"/>
      <c r="O107" s="104"/>
      <c r="P107" s="107">
        <v>2</v>
      </c>
      <c r="Q107" s="104">
        <f t="shared" si="5"/>
        <v>4200000</v>
      </c>
      <c r="R107" s="108"/>
      <c r="S107" s="108"/>
      <c r="T107" s="104"/>
      <c r="U107" s="104"/>
      <c r="V107" s="108"/>
      <c r="W107" s="108"/>
      <c r="X107" s="108"/>
      <c r="Y107" s="106"/>
      <c r="Z107" s="106"/>
      <c r="AA107" s="106"/>
      <c r="AB107" s="106"/>
      <c r="AC107" s="108"/>
      <c r="AD107" s="108"/>
      <c r="AE107" s="107"/>
      <c r="AF107" s="106"/>
      <c r="AG107" s="107"/>
      <c r="AH107" s="106"/>
      <c r="AI107" s="107"/>
      <c r="AJ107" s="106"/>
      <c r="AK107" s="106"/>
      <c r="AL107" s="106"/>
      <c r="AM107" s="107"/>
      <c r="AN107" s="106"/>
      <c r="AO107" s="107"/>
      <c r="AP107" s="106"/>
      <c r="AQ107" s="106">
        <v>65000</v>
      </c>
      <c r="AR107" s="106"/>
    </row>
    <row r="108" spans="1:44" s="122" customFormat="1" x14ac:dyDescent="0.25">
      <c r="A108" s="123">
        <f t="shared" si="2"/>
        <v>42</v>
      </c>
      <c r="B108" s="100" t="s">
        <v>70</v>
      </c>
      <c r="C108" s="100" t="s">
        <v>71</v>
      </c>
      <c r="D108" s="100" t="s">
        <v>76</v>
      </c>
      <c r="E108" s="100" t="s">
        <v>80</v>
      </c>
      <c r="F108" s="101">
        <v>230</v>
      </c>
      <c r="G108" s="102"/>
      <c r="H108" s="102"/>
      <c r="I108" s="108">
        <f t="shared" si="4"/>
        <v>4265000</v>
      </c>
      <c r="J108" s="139"/>
      <c r="K108" s="139"/>
      <c r="L108" s="139"/>
      <c r="M108" s="139"/>
      <c r="N108" s="104"/>
      <c r="O108" s="104"/>
      <c r="P108" s="107">
        <v>2</v>
      </c>
      <c r="Q108" s="104">
        <f t="shared" si="5"/>
        <v>4200000</v>
      </c>
      <c r="R108" s="108"/>
      <c r="S108" s="108"/>
      <c r="T108" s="104"/>
      <c r="U108" s="104"/>
      <c r="V108" s="108"/>
      <c r="W108" s="108"/>
      <c r="X108" s="108"/>
      <c r="Y108" s="106"/>
      <c r="Z108" s="106"/>
      <c r="AA108" s="106"/>
      <c r="AB108" s="106"/>
      <c r="AC108" s="108"/>
      <c r="AD108" s="108"/>
      <c r="AE108" s="107"/>
      <c r="AF108" s="106"/>
      <c r="AG108" s="107"/>
      <c r="AH108" s="106"/>
      <c r="AI108" s="107"/>
      <c r="AJ108" s="106"/>
      <c r="AK108" s="106"/>
      <c r="AL108" s="106"/>
      <c r="AM108" s="107"/>
      <c r="AN108" s="106"/>
      <c r="AO108" s="107"/>
      <c r="AP108" s="106"/>
      <c r="AQ108" s="106">
        <v>65000</v>
      </c>
      <c r="AR108" s="106"/>
    </row>
    <row r="109" spans="1:44" s="122" customFormat="1" x14ac:dyDescent="0.25">
      <c r="A109" s="123">
        <f t="shared" si="2"/>
        <v>43</v>
      </c>
      <c r="B109" s="100" t="s">
        <v>70</v>
      </c>
      <c r="C109" s="100" t="s">
        <v>71</v>
      </c>
      <c r="D109" s="100" t="s">
        <v>76</v>
      </c>
      <c r="E109" s="100" t="s">
        <v>89</v>
      </c>
      <c r="F109" s="101">
        <v>34</v>
      </c>
      <c r="G109" s="102"/>
      <c r="H109" s="102"/>
      <c r="I109" s="108">
        <f t="shared" si="4"/>
        <v>14765000</v>
      </c>
      <c r="J109" s="139"/>
      <c r="K109" s="139"/>
      <c r="L109" s="139"/>
      <c r="M109" s="139"/>
      <c r="N109" s="104"/>
      <c r="O109" s="104"/>
      <c r="P109" s="107">
        <v>7</v>
      </c>
      <c r="Q109" s="104">
        <f t="shared" si="5"/>
        <v>14700000</v>
      </c>
      <c r="R109" s="108"/>
      <c r="S109" s="108"/>
      <c r="T109" s="104"/>
      <c r="U109" s="104"/>
      <c r="V109" s="108"/>
      <c r="W109" s="108"/>
      <c r="X109" s="108"/>
      <c r="Y109" s="106"/>
      <c r="Z109" s="106"/>
      <c r="AA109" s="106"/>
      <c r="AB109" s="106"/>
      <c r="AC109" s="108"/>
      <c r="AD109" s="108"/>
      <c r="AE109" s="107"/>
      <c r="AF109" s="106"/>
      <c r="AG109" s="107"/>
      <c r="AH109" s="106"/>
      <c r="AI109" s="107"/>
      <c r="AJ109" s="106"/>
      <c r="AK109" s="106"/>
      <c r="AL109" s="106"/>
      <c r="AM109" s="107"/>
      <c r="AN109" s="106"/>
      <c r="AO109" s="107"/>
      <c r="AP109" s="106"/>
      <c r="AQ109" s="106">
        <v>65000</v>
      </c>
      <c r="AR109" s="106"/>
    </row>
    <row r="110" spans="1:44" s="122" customFormat="1" x14ac:dyDescent="0.25">
      <c r="A110" s="123">
        <f t="shared" si="2"/>
        <v>44</v>
      </c>
      <c r="B110" s="100" t="s">
        <v>70</v>
      </c>
      <c r="C110" s="100" t="s">
        <v>71</v>
      </c>
      <c r="D110" s="100" t="s">
        <v>76</v>
      </c>
      <c r="E110" s="100" t="s">
        <v>89</v>
      </c>
      <c r="F110" s="101">
        <v>65</v>
      </c>
      <c r="G110" s="102"/>
      <c r="H110" s="102"/>
      <c r="I110" s="108">
        <f t="shared" si="4"/>
        <v>14765000</v>
      </c>
      <c r="J110" s="139"/>
      <c r="K110" s="139"/>
      <c r="L110" s="139"/>
      <c r="M110" s="139"/>
      <c r="N110" s="104"/>
      <c r="O110" s="104"/>
      <c r="P110" s="107">
        <v>7</v>
      </c>
      <c r="Q110" s="104">
        <f t="shared" si="5"/>
        <v>14700000</v>
      </c>
      <c r="R110" s="108"/>
      <c r="S110" s="108"/>
      <c r="T110" s="104"/>
      <c r="U110" s="104"/>
      <c r="V110" s="108"/>
      <c r="W110" s="108"/>
      <c r="X110" s="108"/>
      <c r="Y110" s="106"/>
      <c r="Z110" s="106"/>
      <c r="AA110" s="106"/>
      <c r="AB110" s="106"/>
      <c r="AC110" s="108"/>
      <c r="AD110" s="108"/>
      <c r="AE110" s="107"/>
      <c r="AF110" s="106"/>
      <c r="AG110" s="107"/>
      <c r="AH110" s="106"/>
      <c r="AI110" s="107"/>
      <c r="AJ110" s="106"/>
      <c r="AK110" s="106"/>
      <c r="AL110" s="106"/>
      <c r="AM110" s="107"/>
      <c r="AN110" s="106"/>
      <c r="AO110" s="107"/>
      <c r="AP110" s="106"/>
      <c r="AQ110" s="106">
        <v>65000</v>
      </c>
      <c r="AR110" s="106"/>
    </row>
    <row r="111" spans="1:44" s="122" customFormat="1" x14ac:dyDescent="0.25">
      <c r="A111" s="123">
        <f t="shared" si="2"/>
        <v>45</v>
      </c>
      <c r="B111" s="100" t="s">
        <v>70</v>
      </c>
      <c r="C111" s="100" t="s">
        <v>71</v>
      </c>
      <c r="D111" s="100" t="s">
        <v>123</v>
      </c>
      <c r="E111" s="100" t="s">
        <v>124</v>
      </c>
      <c r="F111" s="101">
        <v>1</v>
      </c>
      <c r="G111" s="102"/>
      <c r="H111" s="102"/>
      <c r="I111" s="108">
        <f t="shared" si="4"/>
        <v>21065000</v>
      </c>
      <c r="J111" s="139"/>
      <c r="K111" s="139"/>
      <c r="L111" s="139"/>
      <c r="M111" s="139"/>
      <c r="N111" s="104"/>
      <c r="O111" s="104"/>
      <c r="P111" s="107">
        <v>10</v>
      </c>
      <c r="Q111" s="104">
        <f t="shared" si="5"/>
        <v>21000000</v>
      </c>
      <c r="R111" s="108"/>
      <c r="S111" s="108"/>
      <c r="T111" s="104"/>
      <c r="U111" s="104"/>
      <c r="V111" s="108"/>
      <c r="W111" s="108"/>
      <c r="X111" s="108"/>
      <c r="Y111" s="106"/>
      <c r="Z111" s="106"/>
      <c r="AA111" s="106"/>
      <c r="AB111" s="106"/>
      <c r="AC111" s="108"/>
      <c r="AD111" s="108"/>
      <c r="AE111" s="107"/>
      <c r="AF111" s="106"/>
      <c r="AG111" s="107"/>
      <c r="AH111" s="106"/>
      <c r="AI111" s="107"/>
      <c r="AJ111" s="106"/>
      <c r="AK111" s="106"/>
      <c r="AL111" s="106"/>
      <c r="AM111" s="107"/>
      <c r="AN111" s="106"/>
      <c r="AO111" s="107"/>
      <c r="AP111" s="106"/>
      <c r="AQ111" s="106">
        <v>65000</v>
      </c>
      <c r="AR111" s="106"/>
    </row>
    <row r="112" spans="1:44" s="122" customFormat="1" x14ac:dyDescent="0.25">
      <c r="A112" s="123">
        <f t="shared" si="2"/>
        <v>46</v>
      </c>
      <c r="B112" s="100" t="s">
        <v>70</v>
      </c>
      <c r="C112" s="100" t="s">
        <v>71</v>
      </c>
      <c r="D112" s="100" t="s">
        <v>72</v>
      </c>
      <c r="E112" s="100" t="s">
        <v>125</v>
      </c>
      <c r="F112" s="101">
        <v>11</v>
      </c>
      <c r="G112" s="102"/>
      <c r="H112" s="102"/>
      <c r="I112" s="108">
        <f t="shared" si="4"/>
        <v>2165000</v>
      </c>
      <c r="J112" s="139"/>
      <c r="K112" s="139"/>
      <c r="L112" s="139"/>
      <c r="M112" s="139"/>
      <c r="N112" s="104"/>
      <c r="O112" s="104"/>
      <c r="P112" s="107">
        <v>1</v>
      </c>
      <c r="Q112" s="104">
        <f t="shared" si="5"/>
        <v>2100000</v>
      </c>
      <c r="R112" s="108"/>
      <c r="S112" s="108"/>
      <c r="T112" s="104"/>
      <c r="U112" s="104"/>
      <c r="V112" s="108"/>
      <c r="W112" s="108"/>
      <c r="X112" s="108"/>
      <c r="Y112" s="106"/>
      <c r="Z112" s="106"/>
      <c r="AA112" s="106"/>
      <c r="AB112" s="106"/>
      <c r="AC112" s="108"/>
      <c r="AD112" s="108"/>
      <c r="AE112" s="107"/>
      <c r="AF112" s="106"/>
      <c r="AG112" s="107"/>
      <c r="AH112" s="106"/>
      <c r="AI112" s="107"/>
      <c r="AJ112" s="106"/>
      <c r="AK112" s="106"/>
      <c r="AL112" s="106"/>
      <c r="AM112" s="107"/>
      <c r="AN112" s="106"/>
      <c r="AO112" s="107"/>
      <c r="AP112" s="106"/>
      <c r="AQ112" s="106">
        <v>65000</v>
      </c>
      <c r="AR112" s="106"/>
    </row>
    <row r="113" spans="1:44" s="122" customFormat="1" x14ac:dyDescent="0.25">
      <c r="A113" s="123">
        <f t="shared" si="2"/>
        <v>47</v>
      </c>
      <c r="B113" s="100" t="s">
        <v>70</v>
      </c>
      <c r="C113" s="100" t="s">
        <v>71</v>
      </c>
      <c r="D113" s="100" t="s">
        <v>72</v>
      </c>
      <c r="E113" s="100" t="s">
        <v>84</v>
      </c>
      <c r="F113" s="101">
        <v>60</v>
      </c>
      <c r="G113" s="102"/>
      <c r="H113" s="102"/>
      <c r="I113" s="108">
        <f t="shared" si="4"/>
        <v>4265000</v>
      </c>
      <c r="J113" s="139"/>
      <c r="K113" s="139"/>
      <c r="L113" s="139"/>
      <c r="M113" s="139"/>
      <c r="N113" s="104"/>
      <c r="O113" s="104"/>
      <c r="P113" s="107">
        <v>2</v>
      </c>
      <c r="Q113" s="104">
        <f t="shared" si="5"/>
        <v>4200000</v>
      </c>
      <c r="R113" s="108"/>
      <c r="S113" s="108"/>
      <c r="T113" s="104"/>
      <c r="U113" s="104"/>
      <c r="V113" s="108"/>
      <c r="W113" s="108"/>
      <c r="X113" s="108"/>
      <c r="Y113" s="106"/>
      <c r="Z113" s="106"/>
      <c r="AA113" s="106"/>
      <c r="AB113" s="106"/>
      <c r="AC113" s="108"/>
      <c r="AD113" s="108"/>
      <c r="AE113" s="107"/>
      <c r="AF113" s="106"/>
      <c r="AG113" s="107"/>
      <c r="AH113" s="106"/>
      <c r="AI113" s="107"/>
      <c r="AJ113" s="106"/>
      <c r="AK113" s="106"/>
      <c r="AL113" s="106"/>
      <c r="AM113" s="107"/>
      <c r="AN113" s="106"/>
      <c r="AO113" s="107"/>
      <c r="AP113" s="106"/>
      <c r="AQ113" s="106">
        <v>65000</v>
      </c>
      <c r="AR113" s="106"/>
    </row>
    <row r="114" spans="1:44" ht="20.3" customHeight="1" x14ac:dyDescent="0.25">
      <c r="A114" s="110" t="s">
        <v>73</v>
      </c>
      <c r="B114" s="110"/>
      <c r="C114" s="110"/>
      <c r="D114" s="110"/>
      <c r="E114" s="110"/>
      <c r="F114" s="111"/>
      <c r="G114" s="111"/>
      <c r="H114" s="111"/>
      <c r="I114" s="112">
        <f>SUM(I67:I113)</f>
        <v>200000000</v>
      </c>
      <c r="J114" s="112">
        <f>SUM(J67:J113)</f>
        <v>2287000</v>
      </c>
      <c r="K114" s="112">
        <f>SUM(K67:K113)</f>
        <v>3627000</v>
      </c>
      <c r="L114" s="112">
        <f>SUM(L67:L113)</f>
        <v>1680000</v>
      </c>
      <c r="M114" s="112">
        <f>SUM(M67:M113)</f>
        <v>4957217</v>
      </c>
      <c r="N114" s="112">
        <f>SUM(N67:N102)</f>
        <v>0</v>
      </c>
      <c r="O114" s="112">
        <f>SUM(O67:O102)</f>
        <v>0</v>
      </c>
      <c r="P114" s="113">
        <f>SUM(P67:P113)</f>
        <v>42</v>
      </c>
      <c r="Q114" s="112">
        <f>SUM(Q67:Q113)</f>
        <v>88200000</v>
      </c>
      <c r="R114" s="112">
        <f>SUM(R67:R113)</f>
        <v>39335</v>
      </c>
      <c r="S114" s="112">
        <f>SUM(S67:S113)</f>
        <v>92290883</v>
      </c>
      <c r="T114" s="113"/>
      <c r="U114" s="113"/>
      <c r="V114" s="112">
        <f>SUM(V67:V113)</f>
        <v>2327</v>
      </c>
      <c r="W114" s="112">
        <f>SUM(W67:W113)</f>
        <v>4000000</v>
      </c>
      <c r="X114" s="112"/>
      <c r="Y114" s="112"/>
      <c r="Z114" s="112"/>
      <c r="AA114" s="112"/>
      <c r="AB114" s="112"/>
      <c r="AC114" s="112"/>
      <c r="AD114" s="112"/>
      <c r="AE114" s="113"/>
      <c r="AF114" s="112"/>
      <c r="AG114" s="113">
        <f>SUM(AG67:AG102)</f>
        <v>1</v>
      </c>
      <c r="AH114" s="112">
        <f>SUM(AH67:AH102)</f>
        <v>96000</v>
      </c>
      <c r="AI114" s="113"/>
      <c r="AJ114" s="112"/>
      <c r="AK114" s="113"/>
      <c r="AL114" s="112"/>
      <c r="AM114" s="113"/>
      <c r="AN114" s="112"/>
      <c r="AO114" s="113"/>
      <c r="AP114" s="112"/>
      <c r="AQ114" s="112">
        <f>SUM(AQ67:AQ113)</f>
        <v>2861900</v>
      </c>
      <c r="AR114" s="112">
        <v>0</v>
      </c>
    </row>
    <row r="115" spans="1:44" s="43" customFormat="1" ht="14.4" x14ac:dyDescent="0.25">
      <c r="A115" s="213" t="s">
        <v>61</v>
      </c>
      <c r="B115" s="213"/>
      <c r="C115" s="213"/>
      <c r="D115" s="213"/>
      <c r="E115" s="213"/>
      <c r="F115" s="213"/>
      <c r="G115" s="213"/>
      <c r="H115" s="213"/>
      <c r="I115" s="213"/>
      <c r="J115" s="213"/>
    </row>
    <row r="116" spans="1:44" x14ac:dyDescent="0.25">
      <c r="E116" s="3"/>
      <c r="I116" s="3"/>
      <c r="M116" s="3"/>
    </row>
  </sheetData>
  <mergeCells count="34">
    <mergeCell ref="A4:A6"/>
    <mergeCell ref="B4:H4"/>
    <mergeCell ref="I4:I5"/>
    <mergeCell ref="J4:O4"/>
    <mergeCell ref="P4:Q5"/>
    <mergeCell ref="A115:J115"/>
    <mergeCell ref="A3:AR3"/>
    <mergeCell ref="AR4:AR5"/>
    <mergeCell ref="B5:B6"/>
    <mergeCell ref="C5:C6"/>
    <mergeCell ref="D5:D6"/>
    <mergeCell ref="E5:E6"/>
    <mergeCell ref="F5:F6"/>
    <mergeCell ref="G5:G6"/>
    <mergeCell ref="H5:H6"/>
    <mergeCell ref="AG5:AH5"/>
    <mergeCell ref="AI5:AJ5"/>
    <mergeCell ref="Y4:Z5"/>
    <mergeCell ref="AE4:AF5"/>
    <mergeCell ref="A66:AR66"/>
    <mergeCell ref="A8:AR8"/>
    <mergeCell ref="AA4:AB5"/>
    <mergeCell ref="AC4:AD5"/>
    <mergeCell ref="AM5:AN5"/>
    <mergeCell ref="AO5:AP5"/>
    <mergeCell ref="I1:R1"/>
    <mergeCell ref="AK1:AR1"/>
    <mergeCell ref="R4:S5"/>
    <mergeCell ref="T4:U5"/>
    <mergeCell ref="V4:W5"/>
    <mergeCell ref="X4:X5"/>
    <mergeCell ref="AG4:AP4"/>
    <mergeCell ref="AQ4:AQ5"/>
    <mergeCell ref="AK5:AL5"/>
  </mergeCells>
  <conditionalFormatting sqref="AQ9:AQ64">
    <cfRule type="expression" dxfId="47" priority="54" stopIfTrue="1">
      <formula>AZ9&gt;0</formula>
    </cfRule>
  </conditionalFormatting>
  <conditionalFormatting sqref="AQ36">
    <cfRule type="expression" dxfId="46" priority="47" stopIfTrue="1">
      <formula>AZ36&gt;0</formula>
    </cfRule>
  </conditionalFormatting>
  <conditionalFormatting sqref="AQ35">
    <cfRule type="expression" dxfId="45" priority="40" stopIfTrue="1">
      <formula>AZ35&gt;0</formula>
    </cfRule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scale="3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stopIfTrue="1" id="{26106A54-E151-469C-A022-4A9EC30D5A3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C9:H64</xm:sqref>
        </x14:conditionalFormatting>
        <x14:conditionalFormatting xmlns:xm="http://schemas.microsoft.com/office/excel/2006/main">
          <x14:cfRule type="expression" priority="50" stopIfTrue="1" id="{53BF0C51-180B-454F-B874-6C99AC91B39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2" stopIfTrue="1" id="{9B9E7F82-DFBE-482E-9133-BC366D8A5F9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3" stopIfTrue="1" id="{B78704A3-5848-47A9-A70B-6CE5B115CBE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AP9:AP64 J9:AH64 AJ9:AJ64 AL9:AL64 AN9:AN64</xm:sqref>
        </x14:conditionalFormatting>
        <x14:conditionalFormatting xmlns:xm="http://schemas.microsoft.com/office/excel/2006/main">
          <x14:cfRule type="expression" priority="44" stopIfTrue="1" id="{3E7843D2-3936-43AC-B9CB-89E6135317B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C36:H36</xm:sqref>
        </x14:conditionalFormatting>
        <x14:conditionalFormatting xmlns:xm="http://schemas.microsoft.com/office/excel/2006/main">
          <x14:cfRule type="expression" priority="43" stopIfTrue="1" id="{70C9242F-E679-4EFF-97F2-05A7F3F9770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5" stopIfTrue="1" id="{DBD7E1AC-9C3A-41FB-9DEF-CE3D0161A4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D1DEB7A2-D1A8-46C8-BF07-386B9BF0B99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J36:AH36 AJ36 AL36 AN36 AP36</xm:sqref>
        </x14:conditionalFormatting>
        <x14:conditionalFormatting xmlns:xm="http://schemas.microsoft.com/office/excel/2006/main">
          <x14:cfRule type="expression" priority="37" stopIfTrue="1" id="{62F0F6AC-6E99-4641-836E-87EB5434AE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C35:H35</xm:sqref>
        </x14:conditionalFormatting>
        <x14:conditionalFormatting xmlns:xm="http://schemas.microsoft.com/office/excel/2006/main">
          <x14:cfRule type="expression" priority="36" stopIfTrue="1" id="{0270CA77-7285-4FEB-91FA-55C063E5EDC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8" stopIfTrue="1" id="{51899F99-BBE2-4A19-8CAF-9CA0A48A1D8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9" stopIfTrue="1" id="{B0225435-CA05-4B3A-BB36-E3E2BDA928D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J35:AH35 AJ35 AL35 AN35 AP35</xm:sqref>
        </x14:conditionalFormatting>
        <x14:conditionalFormatting xmlns:xm="http://schemas.microsoft.com/office/excel/2006/main">
          <x14:cfRule type="expression" priority="31" stopIfTrue="1" id="{DC44F29E-46AB-4DB2-996F-7C4621BFA8E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stopIfTrue="1" id="{CEC20225-947F-4567-8EDD-9462D5C1620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" stopIfTrue="1" id="{E9223DAC-8DF5-4CB8-8845-A25132CF575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AI9:AI64 AK9:AK64 AM9:AM64 AO9:AO64</xm:sqref>
        </x14:conditionalFormatting>
        <x14:conditionalFormatting xmlns:xm="http://schemas.microsoft.com/office/excel/2006/main">
          <x14:cfRule type="expression" priority="28" stopIfTrue="1" id="{C0595E08-8E2B-4681-8031-38340DACE8A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" stopIfTrue="1" id="{805D2FB5-241D-4294-98E4-88EACC117C2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C574C92F-19AC-4920-B881-91EE432B465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AI36</xm:sqref>
        </x14:conditionalFormatting>
        <x14:conditionalFormatting xmlns:xm="http://schemas.microsoft.com/office/excel/2006/main">
          <x14:cfRule type="expression" priority="25" stopIfTrue="1" id="{BA92A5AE-1139-447B-8FDD-FDB25197D2B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6" stopIfTrue="1" id="{BBBE7E4F-F3A6-4C76-A118-828925229FE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AE271049-C899-41A7-9991-A9D2577DF31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AI35</xm:sqref>
        </x14:conditionalFormatting>
        <x14:conditionalFormatting xmlns:xm="http://schemas.microsoft.com/office/excel/2006/main">
          <x14:cfRule type="expression" priority="22" stopIfTrue="1" id="{C9487F6F-8AF9-40D8-ACB9-20248E066CD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3" stopIfTrue="1" id="{CB8D126D-2CB4-4848-9478-1B26473431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C86AB888-19CF-48BD-B723-CBB744D5B3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AK36</xm:sqref>
        </x14:conditionalFormatting>
        <x14:conditionalFormatting xmlns:xm="http://schemas.microsoft.com/office/excel/2006/main">
          <x14:cfRule type="expression" priority="19" stopIfTrue="1" id="{8B145EB5-6529-495A-A753-FAB88B2D2E5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" stopIfTrue="1" id="{13DE59DB-1B00-42C6-9262-7A482BB798E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" stopIfTrue="1" id="{A988889C-DA14-494D-9AB0-603B7D1C467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AK35</xm:sqref>
        </x14:conditionalFormatting>
        <x14:conditionalFormatting xmlns:xm="http://schemas.microsoft.com/office/excel/2006/main">
          <x14:cfRule type="expression" priority="16" stopIfTrue="1" id="{51643BA9-2670-44CA-9816-4B061FCB780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" stopIfTrue="1" id="{1592CC95-B8AF-48AA-9C40-67E7607910C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" stopIfTrue="1" id="{416B1ABE-9C49-48A5-9E66-28081F16FBA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AM36</xm:sqref>
        </x14:conditionalFormatting>
        <x14:conditionalFormatting xmlns:xm="http://schemas.microsoft.com/office/excel/2006/main">
          <x14:cfRule type="expression" priority="13" stopIfTrue="1" id="{369F97B0-2050-49DD-97A2-0F6F6B9C3F6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" stopIfTrue="1" id="{403EA9F6-C0DF-4042-AFC5-875E7F64FC0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" stopIfTrue="1" id="{262FBE35-4A33-46B0-9D5C-5F6E52C2E8A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AM35</xm:sqref>
        </x14:conditionalFormatting>
        <x14:conditionalFormatting xmlns:xm="http://schemas.microsoft.com/office/excel/2006/main">
          <x14:cfRule type="expression" priority="10" stopIfTrue="1" id="{AA7901EF-972F-4C0F-812D-349CEAD0276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" stopIfTrue="1" id="{24FD7CA1-315D-4D42-9C97-E6CBA8B9886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" stopIfTrue="1" id="{164AF66E-1056-4953-B879-FBFBDC4527F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AO36</xm:sqref>
        </x14:conditionalFormatting>
        <x14:conditionalFormatting xmlns:xm="http://schemas.microsoft.com/office/excel/2006/main">
          <x14:cfRule type="expression" priority="7" stopIfTrue="1" id="{94A2FAF8-1F50-4515-9CA6-CBE7CC32B33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" stopIfTrue="1" id="{B1F9507E-950B-4682-B14A-D05897F289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" stopIfTrue="1" id="{2661F3BD-7C71-4739-B0E0-258055873FB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AO35</xm:sqref>
        </x14:conditionalFormatting>
        <x14:conditionalFormatting xmlns:xm="http://schemas.microsoft.com/office/excel/2006/main">
          <x14:cfRule type="expression" priority="5" stopIfTrue="1" id="{17E7CA93-D3C5-45B9-9726-3D0C77A3686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6" stopIfTrue="1" id="{2380C9F2-68BB-4E42-B0AB-705C8D97B51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I9:I64</xm:sqref>
        </x14:conditionalFormatting>
        <x14:conditionalFormatting xmlns:xm="http://schemas.microsoft.com/office/excel/2006/main">
          <x14:cfRule type="expression" priority="3" stopIfTrue="1" id="{8DA0CE0C-80A9-4C9F-A3FC-84B8A206DFF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" stopIfTrue="1" id="{81ED3CC3-4E7D-40DA-9743-C9F6CDBB99B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expression" priority="1" stopIfTrue="1" id="{7A90ACD3-7163-4DC6-8A4D-A3CFDB82AB0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" stopIfTrue="1" id="{CB399388-9E09-43BA-BBBF-468BED7C855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3"/>
  <sheetViews>
    <sheetView tabSelected="1" view="pageBreakPreview" topLeftCell="G1" zoomScale="115" zoomScaleNormal="115" zoomScaleSheetLayoutView="115" workbookViewId="0">
      <selection activeCell="O4" sqref="O4"/>
    </sheetView>
  </sheetViews>
  <sheetFormatPr defaultRowHeight="15.05" x14ac:dyDescent="0.3"/>
  <cols>
    <col min="1" max="1" width="4.109375" style="12" customWidth="1"/>
    <col min="2" max="2" width="22.109375" style="12" customWidth="1"/>
    <col min="3" max="3" width="10.5546875" style="12" customWidth="1"/>
    <col min="4" max="4" width="17.88671875" style="12" customWidth="1"/>
    <col min="5" max="12" width="9.88671875" style="12" customWidth="1"/>
    <col min="13" max="14" width="14.109375" style="12" bestFit="1" customWidth="1"/>
    <col min="15" max="16384" width="8.88671875" style="12"/>
  </cols>
  <sheetData>
    <row r="1" spans="1:14" ht="51.05" customHeight="1" x14ac:dyDescent="0.3">
      <c r="A1" s="11"/>
      <c r="C1" s="182"/>
      <c r="D1" s="182"/>
      <c r="E1" s="182"/>
      <c r="F1" s="182"/>
      <c r="G1" s="182"/>
      <c r="H1" s="182"/>
      <c r="I1" s="182"/>
      <c r="J1" s="182"/>
      <c r="K1" s="225" t="s">
        <v>130</v>
      </c>
      <c r="L1" s="225"/>
      <c r="M1" s="225"/>
      <c r="N1" s="225"/>
    </row>
    <row r="2" spans="1:14" ht="53.05" customHeight="1" x14ac:dyDescent="0.3">
      <c r="A2" s="214" t="s">
        <v>99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ht="62.2" customHeight="1" x14ac:dyDescent="0.3">
      <c r="A3" s="228" t="s">
        <v>24</v>
      </c>
      <c r="B3" s="227" t="s">
        <v>68</v>
      </c>
      <c r="C3" s="227" t="s">
        <v>67</v>
      </c>
      <c r="D3" s="227" t="s">
        <v>17</v>
      </c>
      <c r="E3" s="227" t="s">
        <v>33</v>
      </c>
      <c r="F3" s="227"/>
      <c r="G3" s="227"/>
      <c r="H3" s="227"/>
      <c r="I3" s="227"/>
      <c r="J3" s="227" t="s">
        <v>16</v>
      </c>
      <c r="K3" s="227"/>
      <c r="L3" s="227"/>
      <c r="M3" s="227"/>
      <c r="N3" s="227"/>
    </row>
    <row r="4" spans="1:14" x14ac:dyDescent="0.3">
      <c r="A4" s="229"/>
      <c r="B4" s="227"/>
      <c r="C4" s="227"/>
      <c r="D4" s="227"/>
      <c r="E4" s="13" t="s">
        <v>32</v>
      </c>
      <c r="F4" s="13" t="s">
        <v>31</v>
      </c>
      <c r="G4" s="13" t="s">
        <v>30</v>
      </c>
      <c r="H4" s="13" t="s">
        <v>29</v>
      </c>
      <c r="I4" s="13" t="s">
        <v>9</v>
      </c>
      <c r="J4" s="13" t="s">
        <v>32</v>
      </c>
      <c r="K4" s="13" t="s">
        <v>31</v>
      </c>
      <c r="L4" s="13" t="s">
        <v>30</v>
      </c>
      <c r="M4" s="13" t="s">
        <v>29</v>
      </c>
      <c r="N4" s="13" t="s">
        <v>9</v>
      </c>
    </row>
    <row r="5" spans="1:14" x14ac:dyDescent="0.3">
      <c r="A5" s="230"/>
      <c r="B5" s="227"/>
      <c r="C5" s="13" t="s">
        <v>25</v>
      </c>
      <c r="D5" s="14" t="s">
        <v>3</v>
      </c>
      <c r="E5" s="14" t="s">
        <v>26</v>
      </c>
      <c r="F5" s="14" t="s">
        <v>26</v>
      </c>
      <c r="G5" s="14" t="s">
        <v>26</v>
      </c>
      <c r="H5" s="14" t="s">
        <v>26</v>
      </c>
      <c r="I5" s="14" t="s">
        <v>26</v>
      </c>
      <c r="J5" s="14" t="s">
        <v>2</v>
      </c>
      <c r="K5" s="14" t="s">
        <v>2</v>
      </c>
      <c r="L5" s="14" t="s">
        <v>2</v>
      </c>
      <c r="M5" s="14" t="s">
        <v>2</v>
      </c>
      <c r="N5" s="14" t="s">
        <v>2</v>
      </c>
    </row>
    <row r="6" spans="1:14" x14ac:dyDescent="0.3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</row>
    <row r="7" spans="1:14" s="33" customFormat="1" x14ac:dyDescent="0.3">
      <c r="A7" s="16"/>
      <c r="B7" s="16">
        <v>2017</v>
      </c>
      <c r="C7" s="32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</row>
    <row r="8" spans="1:14" ht="25.55" customHeight="1" x14ac:dyDescent="0.3">
      <c r="A8" s="15"/>
      <c r="B8" s="18" t="s">
        <v>100</v>
      </c>
      <c r="C8" s="17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</row>
    <row r="9" spans="1:14" s="38" customFormat="1" x14ac:dyDescent="0.3">
      <c r="A9" s="34"/>
      <c r="B9" s="35">
        <v>2018</v>
      </c>
      <c r="C9" s="36">
        <v>460187.43</v>
      </c>
      <c r="D9" s="37">
        <v>16485</v>
      </c>
      <c r="E9" s="36">
        <v>0</v>
      </c>
      <c r="F9" s="36">
        <v>0</v>
      </c>
      <c r="G9" s="36">
        <v>0</v>
      </c>
      <c r="H9" s="37">
        <v>56</v>
      </c>
      <c r="I9" s="37">
        <f>H9</f>
        <v>56</v>
      </c>
      <c r="J9" s="36">
        <v>0</v>
      </c>
      <c r="K9" s="36">
        <v>0</v>
      </c>
      <c r="L9" s="36">
        <v>0</v>
      </c>
      <c r="M9" s="36">
        <v>392162038.22000003</v>
      </c>
      <c r="N9" s="36">
        <f>M9</f>
        <v>392162038.22000003</v>
      </c>
    </row>
    <row r="10" spans="1:14" s="42" customFormat="1" ht="29.3" customHeight="1" x14ac:dyDescent="0.3">
      <c r="A10" s="39">
        <v>1</v>
      </c>
      <c r="B10" s="39" t="s">
        <v>100</v>
      </c>
      <c r="C10" s="40">
        <f>C9</f>
        <v>460187.43</v>
      </c>
      <c r="D10" s="41">
        <f>D9</f>
        <v>16485</v>
      </c>
      <c r="E10" s="40">
        <v>0</v>
      </c>
      <c r="F10" s="40">
        <v>0</v>
      </c>
      <c r="G10" s="40">
        <v>0</v>
      </c>
      <c r="H10" s="41">
        <f>H9</f>
        <v>56</v>
      </c>
      <c r="I10" s="41">
        <f>H9</f>
        <v>56</v>
      </c>
      <c r="J10" s="40">
        <v>0</v>
      </c>
      <c r="K10" s="40">
        <v>0</v>
      </c>
      <c r="L10" s="40">
        <v>0</v>
      </c>
      <c r="M10" s="40">
        <f>M9</f>
        <v>392162038.22000003</v>
      </c>
      <c r="N10" s="40">
        <f>M9</f>
        <v>392162038.22000003</v>
      </c>
    </row>
    <row r="11" spans="1:14" ht="17.7" customHeight="1" x14ac:dyDescent="0.3">
      <c r="A11" s="19"/>
      <c r="B11" s="20">
        <v>2019</v>
      </c>
      <c r="C11" s="10">
        <v>300100.5</v>
      </c>
      <c r="D11" s="22">
        <v>10556</v>
      </c>
      <c r="E11" s="21">
        <f t="shared" ref="E11:L11" si="0">SUM(E12:E12)</f>
        <v>0</v>
      </c>
      <c r="F11" s="21">
        <f t="shared" si="0"/>
        <v>0</v>
      </c>
      <c r="G11" s="21">
        <f t="shared" si="0"/>
        <v>0</v>
      </c>
      <c r="H11" s="22">
        <v>47</v>
      </c>
      <c r="I11" s="22">
        <f>H11</f>
        <v>47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4">
        <v>200000000</v>
      </c>
      <c r="N11" s="24">
        <f>M11</f>
        <v>200000000</v>
      </c>
    </row>
    <row r="12" spans="1:14" ht="28.8" customHeight="1" x14ac:dyDescent="0.3">
      <c r="A12" s="18">
        <v>1</v>
      </c>
      <c r="B12" s="25" t="s">
        <v>100</v>
      </c>
      <c r="C12" s="26">
        <f>C11</f>
        <v>300100.5</v>
      </c>
      <c r="D12" s="27">
        <f>D11</f>
        <v>10556</v>
      </c>
      <c r="E12" s="31">
        <v>0</v>
      </c>
      <c r="F12" s="31">
        <v>0</v>
      </c>
      <c r="G12" s="31">
        <v>0</v>
      </c>
      <c r="H12" s="28">
        <f>H11</f>
        <v>47</v>
      </c>
      <c r="I12" s="28">
        <f>H11</f>
        <v>47</v>
      </c>
      <c r="J12" s="29">
        <v>0</v>
      </c>
      <c r="K12" s="29">
        <v>0</v>
      </c>
      <c r="L12" s="29">
        <v>0</v>
      </c>
      <c r="M12" s="30">
        <f>M11</f>
        <v>200000000</v>
      </c>
      <c r="N12" s="30">
        <f>M11</f>
        <v>200000000</v>
      </c>
    </row>
    <row r="13" spans="1:14" x14ac:dyDescent="0.3">
      <c r="A13" s="226" t="s">
        <v>61</v>
      </c>
      <c r="B13" s="226"/>
      <c r="C13" s="226"/>
      <c r="D13" s="226"/>
      <c r="E13" s="226"/>
      <c r="F13" s="226"/>
      <c r="G13" s="226"/>
      <c r="H13" s="226"/>
      <c r="I13" s="226"/>
      <c r="J13" s="226"/>
    </row>
  </sheetData>
  <mergeCells count="9">
    <mergeCell ref="K1:N1"/>
    <mergeCell ref="A13:J13"/>
    <mergeCell ref="E3:I3"/>
    <mergeCell ref="J3:N3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МКД</vt:lpstr>
      <vt:lpstr>виды ремонта</vt:lpstr>
      <vt:lpstr>показатели</vt:lpstr>
      <vt:lpstr>'виды ремонта'!Область_печати</vt:lpstr>
      <vt:lpstr>'перечень МКД'!Область_печати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2018-05-04T09:11:08Z</cp:lastPrinted>
  <dcterms:created xsi:type="dcterms:W3CDTF">2014-04-04T11:20:04Z</dcterms:created>
  <dcterms:modified xsi:type="dcterms:W3CDTF">2018-05-04T09:12:29Z</dcterms:modified>
</cp:coreProperties>
</file>