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LD_disk\Документы\Постановления2021\"/>
    </mc:Choice>
  </mc:AlternateContent>
  <bookViews>
    <workbookView xWindow="0" yWindow="0" windowWidth="19200" windowHeight="11595" tabRatio="989"/>
  </bookViews>
  <sheets>
    <sheet name="Лист1" sheetId="1" r:id="rId1"/>
  </sheets>
  <definedNames>
    <definedName name="Print_Area_0" localSheetId="0">Лист1!$A$2:$M$74</definedName>
    <definedName name="Print_Titles_0" localSheetId="0">Лист1!$4:$5</definedName>
    <definedName name="_xlnm.Print_Titles" localSheetId="0">Лист1!$4:$5</definedName>
    <definedName name="_xlnm.Print_Area" localSheetId="0">Лист1!$A$2:$M$74</definedName>
  </definedNames>
  <calcPr calcId="152511"/>
</workbook>
</file>

<file path=xl/calcChain.xml><?xml version="1.0" encoding="utf-8"?>
<calcChain xmlns="http://schemas.openxmlformats.org/spreadsheetml/2006/main">
  <c r="L73" i="1" l="1"/>
  <c r="K73" i="1"/>
  <c r="M73" i="1" s="1"/>
  <c r="L72" i="1"/>
  <c r="K72" i="1"/>
  <c r="M72" i="1" s="1"/>
  <c r="L71" i="1"/>
  <c r="M69" i="1"/>
  <c r="M67" i="1"/>
  <c r="M66" i="1"/>
  <c r="M64" i="1"/>
  <c r="L63" i="1"/>
  <c r="L74" i="1" s="1"/>
  <c r="K63" i="1"/>
  <c r="K74" i="1" s="1"/>
  <c r="J63" i="1"/>
  <c r="J74" i="1" s="1"/>
  <c r="I63" i="1"/>
  <c r="H63" i="1"/>
  <c r="G63" i="1"/>
  <c r="G74" i="1" s="1"/>
  <c r="M60" i="1"/>
  <c r="M59" i="1"/>
  <c r="M58" i="1"/>
  <c r="M54" i="1"/>
  <c r="M53" i="1"/>
  <c r="L52" i="1"/>
  <c r="K52" i="1"/>
  <c r="J52" i="1"/>
  <c r="I52" i="1"/>
  <c r="H52" i="1"/>
  <c r="G52" i="1"/>
  <c r="M52" i="1" s="1"/>
  <c r="M51" i="1"/>
  <c r="M47" i="1"/>
  <c r="M43" i="1"/>
  <c r="L42" i="1"/>
  <c r="K42" i="1"/>
  <c r="J42" i="1"/>
  <c r="I42" i="1"/>
  <c r="M42" i="1" s="1"/>
  <c r="H42" i="1"/>
  <c r="G42" i="1"/>
  <c r="M39" i="1"/>
  <c r="M36" i="1"/>
  <c r="M35" i="1"/>
  <c r="L34" i="1"/>
  <c r="K34" i="1"/>
  <c r="J34" i="1"/>
  <c r="I34" i="1"/>
  <c r="H34" i="1"/>
  <c r="G34" i="1"/>
  <c r="M34" i="1" s="1"/>
  <c r="M33" i="1"/>
  <c r="M32" i="1"/>
  <c r="M31" i="1"/>
  <c r="L30" i="1"/>
  <c r="K30" i="1"/>
  <c r="J30" i="1"/>
  <c r="I30" i="1"/>
  <c r="M30" i="1" s="1"/>
  <c r="H30" i="1"/>
  <c r="G30" i="1"/>
  <c r="M29" i="1"/>
  <c r="M25" i="1"/>
  <c r="M21" i="1"/>
  <c r="M18" i="1"/>
  <c r="M17" i="1"/>
  <c r="M16" i="1"/>
  <c r="L16" i="1"/>
  <c r="K16" i="1"/>
  <c r="J16" i="1"/>
  <c r="I16" i="1"/>
  <c r="I6" i="1" s="1"/>
  <c r="I71" i="1" s="1"/>
  <c r="H16" i="1"/>
  <c r="G16" i="1"/>
  <c r="M11" i="1"/>
  <c r="M9" i="1"/>
  <c r="M8" i="1"/>
  <c r="M7" i="1"/>
  <c r="L6" i="1"/>
  <c r="K6" i="1"/>
  <c r="K71" i="1" s="1"/>
  <c r="J6" i="1"/>
  <c r="J71" i="1" s="1"/>
  <c r="H6" i="1"/>
  <c r="H74" i="1" s="1"/>
  <c r="G6" i="1"/>
  <c r="M71" i="1" l="1"/>
  <c r="M74" i="1"/>
  <c r="M6" i="1"/>
  <c r="I74" i="1"/>
  <c r="M63" i="1"/>
</calcChain>
</file>

<file path=xl/sharedStrings.xml><?xml version="1.0" encoding="utf-8"?>
<sst xmlns="http://schemas.openxmlformats.org/spreadsheetml/2006/main" count="198" uniqueCount="107">
  <si>
    <t>5. Перечень, финансовое обеспечение и характеристика мероприятий муниципальной программы                                                                                                                                                    5.1 Первый этап</t>
  </si>
  <si>
    <t>N п/п</t>
  </si>
  <si>
    <t>Наименование подпрограммы, мероприятия, индикатора (целевого показателя)</t>
  </si>
  <si>
    <t>Весовой коэффициент индикатора</t>
  </si>
  <si>
    <t>Сроки реализации</t>
  </si>
  <si>
    <t>Единица измерения</t>
  </si>
  <si>
    <t>Источники финансирования</t>
  </si>
  <si>
    <t>Годы реализации</t>
  </si>
  <si>
    <t>Целевое  (суммарное) значение показателя                               итог</t>
  </si>
  <si>
    <t>1.</t>
  </si>
  <si>
    <t>2015-2020</t>
  </si>
  <si>
    <t>тыс.руб.</t>
  </si>
  <si>
    <t>Всего:</t>
  </si>
  <si>
    <t>1.1.</t>
  </si>
  <si>
    <t>Местный бюджет</t>
  </si>
  <si>
    <t>Индикатор 1. Количество проведённых общегородских мероприятий</t>
  </si>
  <si>
    <t>ед. в год</t>
  </si>
  <si>
    <t>1.2.</t>
  </si>
  <si>
    <t xml:space="preserve">Мероприятие 2.                                             Обеспечение культурно-досуговой деятельности и народного творчества </t>
  </si>
  <si>
    <t>Индикатор 1 Количество проведённых культурно-массовых мероприятий</t>
  </si>
  <si>
    <t>тыс.чел.в год</t>
  </si>
  <si>
    <t>чел. в год</t>
  </si>
  <si>
    <t>1.3.</t>
  </si>
  <si>
    <t>Мероприятие 3                                       Проведение ремонтов, благоустройства, укрепление и совершенствование материально-технической базы учреждений культуры</t>
  </si>
  <si>
    <r>
      <rPr>
        <i/>
        <sz val="16"/>
        <rFont val="Times New Roman"/>
        <family val="1"/>
        <charset val="204"/>
      </rPr>
      <t xml:space="preserve">Индикатор 1    Доля муниципальных учреждений культуры, находящихся в нормативном состоянии   </t>
    </r>
    <r>
      <rPr>
        <i/>
        <sz val="16"/>
        <color rgb="FF008000"/>
        <rFont val="Times New Roman"/>
        <family val="1"/>
        <charset val="204"/>
      </rPr>
      <t xml:space="preserve"> </t>
    </r>
  </si>
  <si>
    <t>%</t>
  </si>
  <si>
    <t>Индикатор 2      Доля муниципальных учреждений культуры, которые полностью соответствуют нормам и требованиям противопожарной безопасности</t>
  </si>
  <si>
    <t>1.4.</t>
  </si>
  <si>
    <t>Мероприятие 4                                             Организация киновидеопоказа и досуговых мероприятий</t>
  </si>
  <si>
    <t xml:space="preserve">Индикатор 1 Количество проведённыцх киносеансов </t>
  </si>
  <si>
    <t>ед.  в год</t>
  </si>
  <si>
    <t>Индикатор 2 Число посещений киносеансов</t>
  </si>
  <si>
    <t>тыс.чел. в год</t>
  </si>
  <si>
    <t>Индикатор 3 Количество проведенных досуговых мероприяитй, в том числе: детских кинопраздников, кинофестивалей, киноклубов, трансляций театральных спектаклей, благотоврительных сеансов</t>
  </si>
  <si>
    <t>1.5.</t>
  </si>
  <si>
    <t xml:space="preserve">Мероприятие 5                                           Организация общественных форумов,  конференций, семинаров, лекций, культурно-просветительских мероприятий </t>
  </si>
  <si>
    <t>Индикатор 1 Количество проведённых общественных форумов,  конференций, семинаров, лекций</t>
  </si>
  <si>
    <t>Индикатор 2 Количество проведенных культурно-просветительских мероприятий, в том числе: концертов классической музыки, концертов музыкального абонемента</t>
  </si>
  <si>
    <t xml:space="preserve">Индикатор 3 Число посещений культурно-просветительских  мероприятий, в том числе: концертов классической музыки, концертов музыкального абонемента </t>
  </si>
  <si>
    <t>1.6.</t>
  </si>
  <si>
    <t>Мероприятие 6                                                       Гранты на поддержку и развитие народных самодеятельных коллективов</t>
  </si>
  <si>
    <t>1.7.</t>
  </si>
  <si>
    <t>2016 - 2020</t>
  </si>
  <si>
    <t>1.8.</t>
  </si>
  <si>
    <t>Мероприятие 8                                      Организация выездных мероприятий</t>
  </si>
  <si>
    <t>2017-2020</t>
  </si>
  <si>
    <t>2.</t>
  </si>
  <si>
    <r>
      <rPr>
        <sz val="16"/>
        <rFont val="Times New Roman"/>
        <family val="1"/>
        <charset val="204"/>
      </rPr>
      <t xml:space="preserve">Подпрограмма 2                                              </t>
    </r>
    <r>
      <rPr>
        <b/>
        <sz val="16"/>
        <rFont val="Times New Roman"/>
        <family val="1"/>
        <charset val="204"/>
      </rPr>
      <t>«Поддержка и развитие муниципальных библиотек города Обнинска»</t>
    </r>
  </si>
  <si>
    <t>2.1.</t>
  </si>
  <si>
    <t>Федеральный бюджет</t>
  </si>
  <si>
    <t>Индикатор  1 Количество зарегистрированных пользователей библиотек</t>
  </si>
  <si>
    <t>Индикатор  2  Количество экземпляров обновлённого библиотечного фонда</t>
  </si>
  <si>
    <t>экз.в год</t>
  </si>
  <si>
    <t>2.2.</t>
  </si>
  <si>
    <t>Индикатор 1     Доля помещений муниципальных библиотек, находящихся в нормативном состоянии</t>
  </si>
  <si>
    <t xml:space="preserve">Индикатор  2 Количество автоматизированных рабочих мест в муниципальных библиотеках </t>
  </si>
  <si>
    <t xml:space="preserve">ед. </t>
  </si>
  <si>
    <t>3.</t>
  </si>
  <si>
    <r>
      <rPr>
        <sz val="16"/>
        <rFont val="Times New Roman"/>
        <family val="1"/>
        <charset val="204"/>
      </rPr>
      <t xml:space="preserve">Подпрограмма 3                             </t>
    </r>
    <r>
      <rPr>
        <b/>
        <sz val="16"/>
        <rFont val="Times New Roman"/>
        <family val="1"/>
        <charset val="204"/>
      </rPr>
      <t>«Поддержка и развитие деятельности Музея истории города Обнинска»</t>
    </r>
  </si>
  <si>
    <t>3.1.</t>
  </si>
  <si>
    <t>Мероприятие 1                        Обеспечение музейного обслуживания</t>
  </si>
  <si>
    <t>Индикатор  1 Количество посещений  Музея истории города Обнинска</t>
  </si>
  <si>
    <t>тыс.чел.</t>
  </si>
  <si>
    <t xml:space="preserve">ед. в год </t>
  </si>
  <si>
    <t>Индикатор  3  Количество единиц хранения музейного фонда</t>
  </si>
  <si>
    <t>3.2.</t>
  </si>
  <si>
    <t>Мероприятие 2                                      Проведение ремонтов, благоустройства, укрепление и совершенствование материально-технической базы музея</t>
  </si>
  <si>
    <t>Индикатор 1    Доля площади помещений Музея, находящихся в нормативном состоянии</t>
  </si>
  <si>
    <t>Индикатор 2 Доля отреставрированных музейных предметов</t>
  </si>
  <si>
    <t>Индикатор  3 Количество подготовленных музейных изданий</t>
  </si>
  <si>
    <t>3.3.</t>
  </si>
  <si>
    <t xml:space="preserve">Мероприятие 3 Разработка проектно-сметной документации и выполнение работ по наружному электроснабжению с устройством наружного освенщения территории на объекте, расположенном по адресу: г.Обнинск, ул.Пирогова, 1 </t>
  </si>
  <si>
    <t>4.</t>
  </si>
  <si>
    <r>
      <rPr>
        <sz val="16"/>
        <rFont val="Times New Roman"/>
        <family val="1"/>
        <charset val="204"/>
      </rPr>
      <t xml:space="preserve">Подпрограмма 4                          </t>
    </r>
    <r>
      <rPr>
        <b/>
        <sz val="16"/>
        <rFont val="Times New Roman"/>
        <family val="1"/>
        <charset val="204"/>
      </rPr>
      <t>«Сохранение и развитие системы дополнительного  образования детей в сфере искусства в городе Обнинске»</t>
    </r>
  </si>
  <si>
    <t>4.1.</t>
  </si>
  <si>
    <t>Мероприятие 1                         Обеспечение деятельности системы дополнительного образования в сфере искусства</t>
  </si>
  <si>
    <t>Областной бюджет</t>
  </si>
  <si>
    <t>Индикатор  1 Количество учащихся ДШИ</t>
  </si>
  <si>
    <t>Индикатор 2  Количество проведённых ДШИ концертов, выставок</t>
  </si>
  <si>
    <t>Индикатор 3 Количество учащихся ДШИ, принявших участие в творческих мероприятиях</t>
  </si>
  <si>
    <t>4.2.</t>
  </si>
  <si>
    <t>Мероприятие 2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</si>
  <si>
    <t xml:space="preserve">Индикатор 1    Доля муниципальных учреждений дополнительного образования детей, находящихся в нормативном состоянии </t>
  </si>
  <si>
    <t>Индикатор 2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</si>
  <si>
    <t>5.</t>
  </si>
  <si>
    <r>
      <rPr>
        <sz val="16"/>
        <rFont val="Times New Roman"/>
        <family val="1"/>
        <charset val="204"/>
      </rPr>
      <t xml:space="preserve">Подпрограмма 5                                                        </t>
    </r>
    <r>
      <rPr>
        <b/>
        <sz val="16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</si>
  <si>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t>5.1.</t>
  </si>
  <si>
    <t>Мероприятие 1    Обеспечение деятельности Управления культуры и молодёжной политики</t>
  </si>
  <si>
    <t>Индикатор 1 Количество учреждений культуры, составляющих муниципальную сеть учреждений культуры</t>
  </si>
  <si>
    <t>ед.</t>
  </si>
  <si>
    <t>5.2.</t>
  </si>
  <si>
    <t>Мероприятие 2                                         Ведение  бухгалтерского, налогового и статистического учёта в обслуживаемых учреждениях</t>
  </si>
  <si>
    <t xml:space="preserve">Индикатор 1 Доля бухгалтерской отчётности, представленной в срок </t>
  </si>
  <si>
    <t>тыс. руб.</t>
  </si>
  <si>
    <t>ВСЕГО ЗА 1 ЭТАП</t>
  </si>
  <si>
    <t>5.3</t>
  </si>
  <si>
    <t>Мероприятие 3   Выплаты компенсации работникам  муниципальных учреждений культуры за наем (поднаем) жилых помещений</t>
  </si>
  <si>
    <t>Индикатор 1 Колличество работников муниципальных учреждений культуры, получивших компенсацию за наем(поднаем) жилых помещений</t>
  </si>
  <si>
    <r>
      <t>Мероприятие 1.                                               Организация и</t>
    </r>
    <r>
      <rPr>
        <sz val="16"/>
        <color rgb="FF0080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проведение </t>
    </r>
    <r>
      <rPr>
        <sz val="16"/>
        <color rgb="FFFFFF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общегородских мероприятий</t>
    </r>
  </si>
  <si>
    <t>Мероприятие 1                                               Обеспечение библиотечно-информационного обслуживания</t>
  </si>
  <si>
    <t>Мероприятие 7                                               Организация и проведение мероприятий в рамках деятельности ТОС</t>
  </si>
  <si>
    <t>Мероприятие 2                                               Проведение ремонтов, благоустройства, укрепление и совершенствование материально-технической базы библиотек</t>
  </si>
  <si>
    <r>
      <t>Подпрограмма 1                                         "</t>
    </r>
    <r>
      <rPr>
        <b/>
        <sz val="16"/>
        <rFont val="Times New Roman"/>
        <family val="1"/>
        <charset val="204"/>
      </rPr>
      <t>Поддержка и развитие культурно-досуговой деятельности и народного творчества в городе Обнинске в 2015-2020 гг."</t>
    </r>
  </si>
  <si>
    <t>Индикатор  2 Количество мероприятий, экскурсий, выставок, лекций и бесед, проведённых Музеем истории города Обнинска</t>
  </si>
  <si>
    <t>Индикатор  2   Количество культурно - досуговых формирований</t>
  </si>
  <si>
    <t>Индикатор 3   Численность участников культурно-досуговых формирований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</si>
  <si>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города Обнинска от </t>
    </r>
    <r>
      <rPr>
        <u/>
        <sz val="16"/>
        <rFont val="Arial Cyr"/>
        <charset val="204"/>
      </rPr>
      <t>11.03.2021</t>
    </r>
    <r>
      <rPr>
        <sz val="16"/>
        <rFont val="Arial Cyr"/>
        <family val="2"/>
        <charset val="204"/>
      </rPr>
      <t xml:space="preserve"> № </t>
    </r>
    <r>
      <rPr>
        <u/>
        <sz val="16"/>
        <rFont val="Arial Cyr"/>
        <charset val="204"/>
      </rPr>
      <t xml:space="preserve">500-п </t>
    </r>
    <r>
      <rPr>
        <sz val="16"/>
        <rFont val="Arial Cyr"/>
        <family val="2"/>
        <charset val="204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</si>
</sst>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sz val="16"/>
      <color rgb="FFFFFF0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16"/>
      <color rgb="FF008000"/>
      <name val="Times New Roman"/>
      <family val="1"/>
      <charset val="204"/>
    </font>
    <font>
      <b/>
      <sz val="10"/>
      <name val="Arial Cyr"/>
      <family val="2"/>
      <charset val="204"/>
    </font>
    <font>
      <sz val="14"/>
      <name val="Arial Cyr"/>
      <family val="2"/>
      <charset val="204"/>
    </font>
    <font>
      <b/>
      <sz val="10"/>
      <color indexed="8"/>
      <name val="Arial CYR"/>
      <family val="2"/>
      <charset val="204"/>
    </font>
    <font>
      <u/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10">
      <alignment vertical="top" wrapText="1"/>
    </xf>
  </cellStyleXfs>
  <cellXfs count="16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0" fontId="8" fillId="0" borderId="0" xfId="0" applyFont="1"/>
    <xf numFmtId="1" fontId="3" fillId="0" borderId="3" xfId="0" applyNumberFormat="1" applyFont="1" applyBorder="1" applyAlignment="1">
      <alignment horizontal="center" vertical="top" wrapText="1"/>
    </xf>
    <xf numFmtId="1" fontId="7" fillId="2" borderId="6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right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0" fillId="2" borderId="0" xfId="0" applyFill="1"/>
    <xf numFmtId="1" fontId="3" fillId="2" borderId="7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top" wrapText="1"/>
    </xf>
    <xf numFmtId="0" fontId="7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7" fillId="0" borderId="7" xfId="0" applyNumberFormat="1" applyFont="1" applyBorder="1" applyAlignment="1">
      <alignment horizontal="right" vertical="top" wrapText="1"/>
    </xf>
    <xf numFmtId="0" fontId="8" fillId="2" borderId="0" xfId="0" applyFont="1" applyFill="1" applyAlignment="1">
      <alignment horizontal="right" vertical="center"/>
    </xf>
    <xf numFmtId="0" fontId="3" fillId="0" borderId="3" xfId="0" applyFont="1" applyBorder="1" applyAlignment="1">
      <alignment horizontal="justify" vertical="top" wrapText="1"/>
    </xf>
    <xf numFmtId="164" fontId="3" fillId="0" borderId="3" xfId="0" applyNumberFormat="1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vertical="top" wrapText="1"/>
    </xf>
    <xf numFmtId="0" fontId="10" fillId="0" borderId="0" xfId="0" applyFont="1"/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top" wrapText="1"/>
    </xf>
    <xf numFmtId="3" fontId="7" fillId="4" borderId="7" xfId="0" applyNumberFormat="1" applyFont="1" applyFill="1" applyBorder="1" applyAlignment="1">
      <alignment horizontal="right" vertical="top" wrapText="1"/>
    </xf>
    <xf numFmtId="3" fontId="7" fillId="3" borderId="1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3" fontId="7" fillId="3" borderId="1" xfId="0" applyNumberFormat="1" applyFont="1" applyFill="1" applyBorder="1" applyAlignment="1">
      <alignment horizontal="right" vertical="top" wrapText="1"/>
    </xf>
    <xf numFmtId="164" fontId="3" fillId="4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3" fontId="7" fillId="0" borderId="1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1" fontId="7" fillId="0" borderId="6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" fontId="3" fillId="0" borderId="1" xfId="0" applyNumberFormat="1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right" vertical="top" wrapText="1"/>
    </xf>
    <xf numFmtId="3" fontId="7" fillId="0" borderId="7" xfId="0" applyNumberFormat="1" applyFont="1" applyFill="1" applyBorder="1" applyAlignment="1">
      <alignment horizontal="right" vertical="top" wrapText="1"/>
    </xf>
  </cellXfs>
  <cellStyles count="2">
    <cellStyle name="xl6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view="pageBreakPreview" zoomScale="60" zoomScaleNormal="60" workbookViewId="0">
      <pane ySplit="5" topLeftCell="A64" activePane="bottomLeft" state="frozen"/>
      <selection pane="bottomLeft" activeCell="P10" sqref="P10"/>
    </sheetView>
  </sheetViews>
  <sheetFormatPr defaultRowHeight="12.75" x14ac:dyDescent="0.2"/>
  <cols>
    <col min="1" max="1" width="9.28515625"/>
    <col min="2" max="2" width="55"/>
    <col min="3" max="3" width="19.5703125" style="1"/>
    <col min="4" max="4" width="12.140625"/>
    <col min="5" max="5" width="16.7109375"/>
    <col min="6" max="6" width="26.28515625"/>
    <col min="7" max="7" width="15.7109375"/>
    <col min="8" max="8" width="16"/>
    <col min="9" max="9" width="16.140625"/>
    <col min="10" max="10" width="15.7109375"/>
    <col min="11" max="11" width="15.140625"/>
    <col min="12" max="12" width="16.28515625"/>
    <col min="13" max="13" width="19.28515625"/>
    <col min="14" max="1025" width="8.28515625"/>
  </cols>
  <sheetData>
    <row r="1" spans="1:13" x14ac:dyDescent="0.2">
      <c r="C1"/>
    </row>
    <row r="2" spans="1:13" ht="79.5" customHeight="1" x14ac:dyDescent="0.3">
      <c r="B2" s="2"/>
      <c r="C2" s="2"/>
      <c r="D2" s="2"/>
      <c r="E2" s="2"/>
      <c r="F2" s="2"/>
      <c r="G2" s="2"/>
      <c r="H2" s="2"/>
      <c r="I2" s="2"/>
      <c r="J2" s="144" t="s">
        <v>106</v>
      </c>
      <c r="K2" s="144"/>
      <c r="L2" s="144"/>
      <c r="M2" s="144"/>
    </row>
    <row r="3" spans="1:13" ht="48" customHeight="1" x14ac:dyDescent="0.3">
      <c r="A3" s="3"/>
      <c r="B3" s="145" t="s">
        <v>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42" customHeight="1" x14ac:dyDescent="0.2">
      <c r="A4" s="146" t="s">
        <v>1</v>
      </c>
      <c r="B4" s="146" t="s">
        <v>2</v>
      </c>
      <c r="C4" s="147" t="s">
        <v>3</v>
      </c>
      <c r="D4" s="146" t="s">
        <v>4</v>
      </c>
      <c r="E4" s="146" t="s">
        <v>5</v>
      </c>
      <c r="F4" s="146" t="s">
        <v>6</v>
      </c>
      <c r="G4" s="146" t="s">
        <v>7</v>
      </c>
      <c r="H4" s="146"/>
      <c r="I4" s="146"/>
      <c r="J4" s="146"/>
      <c r="K4" s="146"/>
      <c r="L4" s="146"/>
      <c r="M4" s="146" t="s">
        <v>8</v>
      </c>
    </row>
    <row r="5" spans="1:13" ht="38.65" customHeight="1" x14ac:dyDescent="0.2">
      <c r="A5" s="146"/>
      <c r="B5" s="146"/>
      <c r="C5" s="147"/>
      <c r="D5" s="146"/>
      <c r="E5" s="146"/>
      <c r="F5" s="146"/>
      <c r="G5" s="86">
        <v>2015</v>
      </c>
      <c r="H5" s="86">
        <v>2016</v>
      </c>
      <c r="I5" s="86">
        <v>2017</v>
      </c>
      <c r="J5" s="86">
        <v>2018</v>
      </c>
      <c r="K5" s="92">
        <v>2019</v>
      </c>
      <c r="L5" s="86">
        <v>2020</v>
      </c>
      <c r="M5" s="146"/>
    </row>
    <row r="6" spans="1:13" ht="98.45" customHeight="1" x14ac:dyDescent="0.2">
      <c r="A6" s="126" t="s">
        <v>9</v>
      </c>
      <c r="B6" s="126" t="s">
        <v>102</v>
      </c>
      <c r="C6" s="129"/>
      <c r="D6" s="126" t="s">
        <v>10</v>
      </c>
      <c r="E6" s="126" t="s">
        <v>11</v>
      </c>
      <c r="F6" s="98" t="s">
        <v>12</v>
      </c>
      <c r="G6" s="99">
        <f t="shared" ref="G6:L6" si="0">SUM(G9,G11,G16,G21,G25,G29,G30,G33)</f>
        <v>97052.4</v>
      </c>
      <c r="H6" s="99">
        <f t="shared" si="0"/>
        <v>93359.2</v>
      </c>
      <c r="I6" s="99">
        <f t="shared" si="0"/>
        <v>100125</v>
      </c>
      <c r="J6" s="99">
        <f>SUM(J9,J11,J16,J21,J25,J29,J30,J33)</f>
        <v>108440.8</v>
      </c>
      <c r="K6" s="99">
        <f>SUM(K9,K11,K16,K21,K25,K29,K30,K33)</f>
        <v>120858.40000000001</v>
      </c>
      <c r="L6" s="99">
        <f t="shared" si="0"/>
        <v>124716.7</v>
      </c>
      <c r="M6" s="99">
        <f>SUM(G6:L6)</f>
        <v>644552.5</v>
      </c>
    </row>
    <row r="7" spans="1:13" ht="39.75" customHeight="1" x14ac:dyDescent="0.2">
      <c r="A7" s="127"/>
      <c r="B7" s="127"/>
      <c r="C7" s="130"/>
      <c r="D7" s="127"/>
      <c r="E7" s="127"/>
      <c r="F7" s="113" t="s">
        <v>76</v>
      </c>
      <c r="G7" s="99">
        <v>0</v>
      </c>
      <c r="H7" s="99">
        <v>0</v>
      </c>
      <c r="I7" s="99">
        <v>0</v>
      </c>
      <c r="J7" s="99">
        <v>0</v>
      </c>
      <c r="K7" s="99">
        <v>103.3</v>
      </c>
      <c r="L7" s="99">
        <v>7136.3</v>
      </c>
      <c r="M7" s="99">
        <f>SUM(G7:L7)</f>
        <v>7239.6</v>
      </c>
    </row>
    <row r="8" spans="1:13" ht="38.25" customHeight="1" x14ac:dyDescent="0.2">
      <c r="A8" s="128"/>
      <c r="B8" s="128"/>
      <c r="C8" s="131"/>
      <c r="D8" s="128"/>
      <c r="E8" s="128"/>
      <c r="F8" s="113" t="s">
        <v>14</v>
      </c>
      <c r="G8" s="99">
        <v>97052.4</v>
      </c>
      <c r="H8" s="99">
        <v>93809.2</v>
      </c>
      <c r="I8" s="99">
        <v>100575</v>
      </c>
      <c r="J8" s="99">
        <v>108890.8</v>
      </c>
      <c r="K8" s="99">
        <v>120755.1</v>
      </c>
      <c r="L8" s="99">
        <v>117580.4</v>
      </c>
      <c r="M8" s="99">
        <f>SUM(G8:L8)</f>
        <v>638662.9</v>
      </c>
    </row>
    <row r="9" spans="1:13" ht="63" customHeight="1" x14ac:dyDescent="0.2">
      <c r="A9" s="7" t="s">
        <v>13</v>
      </c>
      <c r="B9" s="8" t="s">
        <v>98</v>
      </c>
      <c r="C9" s="9"/>
      <c r="D9" s="86" t="s">
        <v>10</v>
      </c>
      <c r="E9" s="86" t="s">
        <v>11</v>
      </c>
      <c r="F9" s="5" t="s">
        <v>14</v>
      </c>
      <c r="G9" s="73">
        <v>8032.4</v>
      </c>
      <c r="H9" s="73">
        <v>6370</v>
      </c>
      <c r="I9" s="73">
        <v>5700</v>
      </c>
      <c r="J9" s="73">
        <v>5960</v>
      </c>
      <c r="K9" s="73">
        <v>6590</v>
      </c>
      <c r="L9" s="73">
        <v>4980.7</v>
      </c>
      <c r="M9" s="6">
        <f>SUM(G9:L9)</f>
        <v>37633.1</v>
      </c>
    </row>
    <row r="10" spans="1:13" s="14" customFormat="1" ht="66.75" customHeight="1" x14ac:dyDescent="0.2">
      <c r="A10" s="125"/>
      <c r="B10" s="113" t="s">
        <v>15</v>
      </c>
      <c r="C10" s="118">
        <v>1</v>
      </c>
      <c r="D10" s="113"/>
      <c r="E10" s="102" t="s">
        <v>16</v>
      </c>
      <c r="F10" s="113"/>
      <c r="G10" s="115">
        <v>50</v>
      </c>
      <c r="H10" s="115">
        <v>54</v>
      </c>
      <c r="I10" s="115">
        <v>54</v>
      </c>
      <c r="J10" s="115">
        <v>54</v>
      </c>
      <c r="K10" s="115">
        <v>54</v>
      </c>
      <c r="L10" s="115">
        <v>50</v>
      </c>
      <c r="M10" s="114">
        <v>50</v>
      </c>
    </row>
    <row r="11" spans="1:13" ht="66" customHeight="1" x14ac:dyDescent="0.2">
      <c r="A11" s="15" t="s">
        <v>17</v>
      </c>
      <c r="B11" s="89" t="s">
        <v>18</v>
      </c>
      <c r="C11" s="87"/>
      <c r="D11" s="86" t="s">
        <v>10</v>
      </c>
      <c r="E11" s="86" t="s">
        <v>11</v>
      </c>
      <c r="F11" s="5" t="s">
        <v>14</v>
      </c>
      <c r="G11" s="73">
        <v>72954</v>
      </c>
      <c r="H11" s="73">
        <v>73917.399999999994</v>
      </c>
      <c r="I11" s="73">
        <v>87468.7</v>
      </c>
      <c r="J11" s="73">
        <v>87195</v>
      </c>
      <c r="K11" s="73">
        <v>90595.6</v>
      </c>
      <c r="L11" s="73">
        <v>94079.8</v>
      </c>
      <c r="M11" s="6">
        <f>SUM(G11:L11)</f>
        <v>506210.49999999994</v>
      </c>
    </row>
    <row r="12" spans="1:13" s="17" customFormat="1" ht="53.25" customHeight="1" x14ac:dyDescent="0.2">
      <c r="A12" s="16"/>
      <c r="B12" s="160" t="s">
        <v>19</v>
      </c>
      <c r="C12" s="162">
        <v>0.5</v>
      </c>
      <c r="D12" s="160"/>
      <c r="E12" s="160" t="s">
        <v>16</v>
      </c>
      <c r="F12" s="160"/>
      <c r="G12" s="164">
        <v>720</v>
      </c>
      <c r="H12" s="164">
        <v>720</v>
      </c>
      <c r="I12" s="164">
        <v>720</v>
      </c>
      <c r="J12" s="164">
        <v>720</v>
      </c>
      <c r="K12" s="164">
        <v>720</v>
      </c>
      <c r="L12" s="164">
        <v>350</v>
      </c>
      <c r="M12" s="164">
        <v>350</v>
      </c>
    </row>
    <row r="13" spans="1:13" ht="3" customHeight="1" x14ac:dyDescent="0.2">
      <c r="A13" s="16"/>
      <c r="B13" s="161"/>
      <c r="C13" s="163"/>
      <c r="D13" s="161"/>
      <c r="E13" s="161"/>
      <c r="F13" s="161"/>
      <c r="G13" s="165"/>
      <c r="H13" s="165"/>
      <c r="I13" s="165"/>
      <c r="J13" s="165"/>
      <c r="K13" s="165"/>
      <c r="L13" s="165"/>
      <c r="M13" s="165"/>
    </row>
    <row r="14" spans="1:13" s="14" customFormat="1" ht="40.5" x14ac:dyDescent="0.2">
      <c r="A14" s="10"/>
      <c r="B14" s="113" t="s">
        <v>104</v>
      </c>
      <c r="C14" s="118">
        <v>0.25</v>
      </c>
      <c r="D14" s="113"/>
      <c r="E14" s="102" t="s">
        <v>16</v>
      </c>
      <c r="F14" s="113"/>
      <c r="G14" s="108">
        <v>87</v>
      </c>
      <c r="H14" s="108">
        <v>87</v>
      </c>
      <c r="I14" s="108">
        <v>87</v>
      </c>
      <c r="J14" s="108">
        <v>87</v>
      </c>
      <c r="K14" s="108">
        <v>87</v>
      </c>
      <c r="L14" s="108">
        <v>83</v>
      </c>
      <c r="M14" s="108">
        <v>83</v>
      </c>
    </row>
    <row r="15" spans="1:13" s="17" customFormat="1" ht="60.75" x14ac:dyDescent="0.2">
      <c r="A15" s="16"/>
      <c r="B15" s="113" t="s">
        <v>105</v>
      </c>
      <c r="C15" s="118">
        <v>0.25</v>
      </c>
      <c r="D15" s="113"/>
      <c r="E15" s="102" t="s">
        <v>21</v>
      </c>
      <c r="F15" s="113"/>
      <c r="G15" s="108">
        <v>2840</v>
      </c>
      <c r="H15" s="108">
        <v>2840</v>
      </c>
      <c r="I15" s="108">
        <v>2840</v>
      </c>
      <c r="J15" s="108">
        <v>2840</v>
      </c>
      <c r="K15" s="108">
        <v>2840</v>
      </c>
      <c r="L15" s="108">
        <v>2300</v>
      </c>
      <c r="M15" s="108">
        <v>2300</v>
      </c>
    </row>
    <row r="16" spans="1:13" ht="42" customHeight="1" x14ac:dyDescent="0.2">
      <c r="A16" s="15" t="s">
        <v>22</v>
      </c>
      <c r="B16" s="148" t="s">
        <v>23</v>
      </c>
      <c r="C16" s="152"/>
      <c r="D16" s="148" t="s">
        <v>10</v>
      </c>
      <c r="E16" s="148" t="s">
        <v>11</v>
      </c>
      <c r="F16" s="5" t="s">
        <v>12</v>
      </c>
      <c r="G16" s="73">
        <f t="shared" ref="G16:L16" si="1">SUM(G17:G18)</f>
        <v>7366</v>
      </c>
      <c r="H16" s="73">
        <f t="shared" si="1"/>
        <v>5976.6</v>
      </c>
      <c r="I16" s="73">
        <f t="shared" si="1"/>
        <v>2326.3000000000002</v>
      </c>
      <c r="J16" s="73">
        <f t="shared" si="1"/>
        <v>6605.8</v>
      </c>
      <c r="K16" s="73">
        <f t="shared" si="1"/>
        <v>15001.2</v>
      </c>
      <c r="L16" s="73">
        <f t="shared" si="1"/>
        <v>17281.2</v>
      </c>
      <c r="M16" s="6">
        <f>SUM(G16:L16)</f>
        <v>54557.100000000006</v>
      </c>
    </row>
    <row r="17" spans="1:13" ht="40.5" x14ac:dyDescent="0.2">
      <c r="A17" s="95"/>
      <c r="B17" s="155"/>
      <c r="C17" s="153"/>
      <c r="D17" s="155"/>
      <c r="E17" s="155"/>
      <c r="F17" s="5" t="s">
        <v>76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6936.3</v>
      </c>
      <c r="M17" s="6">
        <f>SUM(G17:L17)</f>
        <v>6936.3</v>
      </c>
    </row>
    <row r="18" spans="1:13" ht="42.75" customHeight="1" x14ac:dyDescent="0.2">
      <c r="A18" s="95"/>
      <c r="B18" s="156"/>
      <c r="C18" s="154"/>
      <c r="D18" s="156"/>
      <c r="E18" s="156"/>
      <c r="F18" s="5" t="s">
        <v>14</v>
      </c>
      <c r="G18" s="73">
        <v>7366</v>
      </c>
      <c r="H18" s="73">
        <v>5976.6</v>
      </c>
      <c r="I18" s="73">
        <v>2326.3000000000002</v>
      </c>
      <c r="J18" s="73">
        <v>6605.8</v>
      </c>
      <c r="K18" s="73">
        <v>15001.2</v>
      </c>
      <c r="L18" s="73">
        <v>10344.9</v>
      </c>
      <c r="M18" s="6">
        <f>SUM(G18:L18)</f>
        <v>47620.800000000003</v>
      </c>
    </row>
    <row r="19" spans="1:13" s="14" customFormat="1" ht="62.45" customHeight="1" x14ac:dyDescent="0.2">
      <c r="A19" s="10"/>
      <c r="B19" s="18" t="s">
        <v>24</v>
      </c>
      <c r="C19" s="80">
        <v>0.5</v>
      </c>
      <c r="D19" s="18"/>
      <c r="E19" s="20" t="s">
        <v>25</v>
      </c>
      <c r="F19" s="18"/>
      <c r="G19" s="21">
        <v>100</v>
      </c>
      <c r="H19" s="21">
        <v>100</v>
      </c>
      <c r="I19" s="21">
        <v>100</v>
      </c>
      <c r="J19" s="21">
        <v>100</v>
      </c>
      <c r="K19" s="21">
        <v>100</v>
      </c>
      <c r="L19" s="21">
        <v>100</v>
      </c>
      <c r="M19" s="21">
        <v>100</v>
      </c>
    </row>
    <row r="20" spans="1:13" s="14" customFormat="1" ht="101.25" x14ac:dyDescent="0.2">
      <c r="A20" s="10"/>
      <c r="B20" s="18" t="s">
        <v>26</v>
      </c>
      <c r="C20" s="80">
        <v>0.5</v>
      </c>
      <c r="D20" s="18"/>
      <c r="E20" s="20" t="s">
        <v>25</v>
      </c>
      <c r="F20" s="18"/>
      <c r="G20" s="21">
        <v>100</v>
      </c>
      <c r="H20" s="21">
        <v>100</v>
      </c>
      <c r="I20" s="21">
        <v>100</v>
      </c>
      <c r="J20" s="21">
        <v>100</v>
      </c>
      <c r="K20" s="21">
        <v>100</v>
      </c>
      <c r="L20" s="21">
        <v>100</v>
      </c>
      <c r="M20" s="21">
        <v>100</v>
      </c>
    </row>
    <row r="21" spans="1:13" ht="60.75" x14ac:dyDescent="0.2">
      <c r="A21" s="22" t="s">
        <v>27</v>
      </c>
      <c r="B21" s="8" t="s">
        <v>28</v>
      </c>
      <c r="C21" s="23"/>
      <c r="D21" s="86" t="s">
        <v>10</v>
      </c>
      <c r="E21" s="86" t="s">
        <v>11</v>
      </c>
      <c r="F21" s="5" t="s">
        <v>14</v>
      </c>
      <c r="G21" s="6">
        <v>3400</v>
      </c>
      <c r="H21" s="6">
        <v>1400</v>
      </c>
      <c r="I21" s="6">
        <v>400</v>
      </c>
      <c r="J21" s="73">
        <v>1500</v>
      </c>
      <c r="K21" s="6">
        <v>1500</v>
      </c>
      <c r="L21" s="73">
        <v>1500</v>
      </c>
      <c r="M21" s="6">
        <f>SUM(G21:L21)</f>
        <v>9700</v>
      </c>
    </row>
    <row r="22" spans="1:13" s="14" customFormat="1" ht="38.25" customHeight="1" x14ac:dyDescent="0.2">
      <c r="A22" s="10"/>
      <c r="B22" s="113" t="s">
        <v>29</v>
      </c>
      <c r="C22" s="118">
        <v>0.5</v>
      </c>
      <c r="D22" s="113"/>
      <c r="E22" s="102" t="s">
        <v>30</v>
      </c>
      <c r="F22" s="113"/>
      <c r="G22" s="115">
        <v>3570</v>
      </c>
      <c r="H22" s="115">
        <v>3570</v>
      </c>
      <c r="I22" s="115">
        <v>4500</v>
      </c>
      <c r="J22" s="115">
        <v>4500</v>
      </c>
      <c r="K22" s="115">
        <v>4500</v>
      </c>
      <c r="L22" s="115">
        <v>4000</v>
      </c>
      <c r="M22" s="115">
        <v>4000</v>
      </c>
    </row>
    <row r="23" spans="1:13" ht="40.5" x14ac:dyDescent="0.2">
      <c r="A23" s="24"/>
      <c r="B23" s="113" t="s">
        <v>31</v>
      </c>
      <c r="C23" s="118">
        <v>0.25</v>
      </c>
      <c r="D23" s="113"/>
      <c r="E23" s="102" t="s">
        <v>32</v>
      </c>
      <c r="F23" s="113"/>
      <c r="G23" s="115">
        <v>84</v>
      </c>
      <c r="H23" s="115">
        <v>84</v>
      </c>
      <c r="I23" s="115">
        <v>85</v>
      </c>
      <c r="J23" s="115">
        <v>85</v>
      </c>
      <c r="K23" s="115">
        <v>85</v>
      </c>
      <c r="L23" s="115">
        <v>70</v>
      </c>
      <c r="M23" s="115">
        <v>70</v>
      </c>
    </row>
    <row r="24" spans="1:13" ht="125.25" customHeight="1" x14ac:dyDescent="0.2">
      <c r="A24" s="10"/>
      <c r="B24" s="113" t="s">
        <v>33</v>
      </c>
      <c r="C24" s="120">
        <v>0.25</v>
      </c>
      <c r="D24" s="113"/>
      <c r="E24" s="102" t="s">
        <v>16</v>
      </c>
      <c r="F24" s="113"/>
      <c r="G24" s="115">
        <v>0</v>
      </c>
      <c r="H24" s="115">
        <v>0</v>
      </c>
      <c r="I24" s="115">
        <v>87</v>
      </c>
      <c r="J24" s="115">
        <v>87</v>
      </c>
      <c r="K24" s="115">
        <v>87</v>
      </c>
      <c r="L24" s="115">
        <v>85</v>
      </c>
      <c r="M24" s="115">
        <v>85</v>
      </c>
    </row>
    <row r="25" spans="1:13" s="30" customFormat="1" ht="103.5" customHeight="1" x14ac:dyDescent="0.2">
      <c r="A25" s="22" t="s">
        <v>34</v>
      </c>
      <c r="B25" s="8" t="s">
        <v>35</v>
      </c>
      <c r="C25" s="25"/>
      <c r="D25" s="86" t="s">
        <v>10</v>
      </c>
      <c r="E25" s="26" t="s">
        <v>11</v>
      </c>
      <c r="F25" s="27" t="s">
        <v>14</v>
      </c>
      <c r="G25" s="28">
        <v>5000</v>
      </c>
      <c r="H25" s="29">
        <v>5395.2</v>
      </c>
      <c r="I25" s="6">
        <v>3550</v>
      </c>
      <c r="J25" s="79">
        <v>6500</v>
      </c>
      <c r="K25" s="29">
        <v>6000</v>
      </c>
      <c r="L25" s="79">
        <v>6000</v>
      </c>
      <c r="M25" s="29">
        <f>SUM(G25:L25)</f>
        <v>32445.200000000001</v>
      </c>
    </row>
    <row r="26" spans="1:13" ht="60.75" x14ac:dyDescent="0.2">
      <c r="A26" s="31"/>
      <c r="B26" s="113" t="s">
        <v>36</v>
      </c>
      <c r="C26" s="120">
        <v>0.5</v>
      </c>
      <c r="D26" s="121"/>
      <c r="E26" s="102" t="s">
        <v>16</v>
      </c>
      <c r="F26" s="113"/>
      <c r="G26" s="115">
        <v>0</v>
      </c>
      <c r="H26" s="115">
        <v>0</v>
      </c>
      <c r="I26" s="115">
        <v>60</v>
      </c>
      <c r="J26" s="115">
        <v>60</v>
      </c>
      <c r="K26" s="115">
        <v>60</v>
      </c>
      <c r="L26" s="115">
        <v>55</v>
      </c>
      <c r="M26" s="115">
        <v>55</v>
      </c>
    </row>
    <row r="27" spans="1:13" s="30" customFormat="1" ht="121.5" x14ac:dyDescent="0.2">
      <c r="A27" s="31"/>
      <c r="B27" s="122" t="s">
        <v>37</v>
      </c>
      <c r="C27" s="123">
        <v>0.25</v>
      </c>
      <c r="D27" s="124"/>
      <c r="E27" s="107" t="s">
        <v>16</v>
      </c>
      <c r="F27" s="113"/>
      <c r="G27" s="115">
        <v>135</v>
      </c>
      <c r="H27" s="115">
        <v>135</v>
      </c>
      <c r="I27" s="115">
        <v>75</v>
      </c>
      <c r="J27" s="115">
        <v>75</v>
      </c>
      <c r="K27" s="115">
        <v>75</v>
      </c>
      <c r="L27" s="115">
        <v>30</v>
      </c>
      <c r="M27" s="115">
        <v>30</v>
      </c>
    </row>
    <row r="28" spans="1:13" ht="101.25" customHeight="1" x14ac:dyDescent="0.2">
      <c r="A28" s="31"/>
      <c r="B28" s="122" t="s">
        <v>38</v>
      </c>
      <c r="C28" s="123">
        <v>0.25</v>
      </c>
      <c r="D28" s="124"/>
      <c r="E28" s="107" t="s">
        <v>32</v>
      </c>
      <c r="F28" s="113"/>
      <c r="G28" s="115">
        <v>0</v>
      </c>
      <c r="H28" s="115">
        <v>0</v>
      </c>
      <c r="I28" s="115">
        <v>15</v>
      </c>
      <c r="J28" s="115">
        <v>15</v>
      </c>
      <c r="K28" s="115">
        <v>15</v>
      </c>
      <c r="L28" s="115">
        <v>10</v>
      </c>
      <c r="M28" s="115">
        <v>10</v>
      </c>
    </row>
    <row r="29" spans="1:13" ht="60.75" x14ac:dyDescent="0.2">
      <c r="A29" s="33" t="s">
        <v>39</v>
      </c>
      <c r="B29" s="34" t="s">
        <v>40</v>
      </c>
      <c r="C29" s="32"/>
      <c r="D29" s="35" t="s">
        <v>10</v>
      </c>
      <c r="E29" s="36" t="s">
        <v>11</v>
      </c>
      <c r="F29" s="11"/>
      <c r="G29" s="29">
        <v>300</v>
      </c>
      <c r="H29" s="29">
        <v>300</v>
      </c>
      <c r="I29" s="6">
        <v>300</v>
      </c>
      <c r="J29" s="79">
        <v>300</v>
      </c>
      <c r="K29" s="29">
        <v>300</v>
      </c>
      <c r="L29" s="79">
        <v>300</v>
      </c>
      <c r="M29" s="29">
        <f>SUM(G29:L29)</f>
        <v>1800</v>
      </c>
    </row>
    <row r="30" spans="1:13" ht="33.75" customHeight="1" x14ac:dyDescent="0.2">
      <c r="A30" s="132" t="s">
        <v>41</v>
      </c>
      <c r="B30" s="135" t="s">
        <v>100</v>
      </c>
      <c r="C30" s="138"/>
      <c r="D30" s="141" t="s">
        <v>42</v>
      </c>
      <c r="E30" s="141" t="s">
        <v>11</v>
      </c>
      <c r="F30" s="11" t="s">
        <v>12</v>
      </c>
      <c r="G30" s="29">
        <f t="shared" ref="G30:L30" si="2">SUM(G31:G32)</f>
        <v>0</v>
      </c>
      <c r="H30" s="29">
        <f t="shared" si="2"/>
        <v>0</v>
      </c>
      <c r="I30" s="29">
        <f t="shared" si="2"/>
        <v>0</v>
      </c>
      <c r="J30" s="29">
        <f t="shared" si="2"/>
        <v>0</v>
      </c>
      <c r="K30" s="29">
        <f t="shared" si="2"/>
        <v>471.6</v>
      </c>
      <c r="L30" s="79">
        <f t="shared" si="2"/>
        <v>485</v>
      </c>
      <c r="M30" s="29">
        <f>SUM(G30:L30)</f>
        <v>956.6</v>
      </c>
    </row>
    <row r="31" spans="1:13" ht="37.5" customHeight="1" x14ac:dyDescent="0.2">
      <c r="A31" s="133"/>
      <c r="B31" s="136"/>
      <c r="C31" s="139"/>
      <c r="D31" s="142"/>
      <c r="E31" s="142"/>
      <c r="F31" s="11" t="s">
        <v>76</v>
      </c>
      <c r="G31" s="29">
        <v>0</v>
      </c>
      <c r="H31" s="29">
        <v>0</v>
      </c>
      <c r="I31" s="29">
        <v>0</v>
      </c>
      <c r="J31" s="29">
        <v>0</v>
      </c>
      <c r="K31" s="29">
        <v>103.3</v>
      </c>
      <c r="L31" s="79">
        <v>200</v>
      </c>
      <c r="M31" s="29">
        <f>SUM(G31:L31)</f>
        <v>303.3</v>
      </c>
    </row>
    <row r="32" spans="1:13" ht="42.75" customHeight="1" x14ac:dyDescent="0.2">
      <c r="A32" s="134"/>
      <c r="B32" s="137"/>
      <c r="C32" s="140"/>
      <c r="D32" s="143"/>
      <c r="E32" s="143"/>
      <c r="F32" s="11" t="s">
        <v>14</v>
      </c>
      <c r="G32" s="29">
        <v>0</v>
      </c>
      <c r="H32" s="29">
        <v>0</v>
      </c>
      <c r="I32" s="29">
        <v>0</v>
      </c>
      <c r="J32" s="29">
        <v>0</v>
      </c>
      <c r="K32" s="29">
        <v>368.3</v>
      </c>
      <c r="L32" s="79">
        <v>285</v>
      </c>
      <c r="M32" s="29">
        <f>SUM(G32:L32)</f>
        <v>653.29999999999995</v>
      </c>
    </row>
    <row r="33" spans="1:13" s="38" customFormat="1" ht="44.25" customHeight="1" x14ac:dyDescent="0.2">
      <c r="A33" s="37" t="s">
        <v>43</v>
      </c>
      <c r="B33" s="93" t="s">
        <v>44</v>
      </c>
      <c r="C33" s="32"/>
      <c r="D33" s="35" t="s">
        <v>45</v>
      </c>
      <c r="E33" s="36" t="s">
        <v>11</v>
      </c>
      <c r="F33" s="11"/>
      <c r="G33" s="29"/>
      <c r="H33" s="29"/>
      <c r="I33" s="6">
        <v>380</v>
      </c>
      <c r="J33" s="79">
        <v>380</v>
      </c>
      <c r="K33" s="29">
        <v>400</v>
      </c>
      <c r="L33" s="79">
        <v>90</v>
      </c>
      <c r="M33" s="29">
        <f t="shared" ref="M33" si="3">SUM(G33:L33)</f>
        <v>1250</v>
      </c>
    </row>
    <row r="34" spans="1:13" ht="81" x14ac:dyDescent="0.2">
      <c r="A34" s="96" t="s">
        <v>46</v>
      </c>
      <c r="B34" s="96" t="s">
        <v>47</v>
      </c>
      <c r="C34" s="97"/>
      <c r="D34" s="96" t="s">
        <v>10</v>
      </c>
      <c r="E34" s="96" t="s">
        <v>11</v>
      </c>
      <c r="F34" s="98" t="s">
        <v>12</v>
      </c>
      <c r="G34" s="99">
        <f t="shared" ref="G34:L34" si="4">SUM(G35,G36,G39)</f>
        <v>41608.9</v>
      </c>
      <c r="H34" s="99">
        <f t="shared" si="4"/>
        <v>41707.9</v>
      </c>
      <c r="I34" s="99">
        <f t="shared" si="4"/>
        <v>49456</v>
      </c>
      <c r="J34" s="99">
        <f t="shared" si="4"/>
        <v>47114.7</v>
      </c>
      <c r="K34" s="99">
        <f t="shared" si="4"/>
        <v>49911.1</v>
      </c>
      <c r="L34" s="99">
        <f t="shared" si="4"/>
        <v>49906.2</v>
      </c>
      <c r="M34" s="99">
        <f>SUM(G34:L34)</f>
        <v>279704.8</v>
      </c>
    </row>
    <row r="35" spans="1:13" ht="58.5" customHeight="1" x14ac:dyDescent="0.2">
      <c r="A35" s="148" t="s">
        <v>48</v>
      </c>
      <c r="B35" s="135" t="s">
        <v>99</v>
      </c>
      <c r="C35" s="147"/>
      <c r="D35" s="146" t="s">
        <v>10</v>
      </c>
      <c r="E35" s="146" t="s">
        <v>11</v>
      </c>
      <c r="F35" s="39" t="s">
        <v>14</v>
      </c>
      <c r="G35" s="77">
        <v>40529</v>
      </c>
      <c r="H35" s="77">
        <v>40200</v>
      </c>
      <c r="I35" s="77">
        <v>48519.4</v>
      </c>
      <c r="J35" s="77">
        <v>45514.7</v>
      </c>
      <c r="K35" s="77">
        <v>48071.1</v>
      </c>
      <c r="L35" s="77">
        <v>48226.2</v>
      </c>
      <c r="M35" s="73">
        <f>SUM(G35:L35)</f>
        <v>271060.39999999997</v>
      </c>
    </row>
    <row r="36" spans="1:13" ht="38.65" customHeight="1" x14ac:dyDescent="0.2">
      <c r="A36" s="148"/>
      <c r="B36" s="137"/>
      <c r="C36" s="147"/>
      <c r="D36" s="146"/>
      <c r="E36" s="146"/>
      <c r="F36" s="39" t="s">
        <v>49</v>
      </c>
      <c r="G36" s="77">
        <v>7.9</v>
      </c>
      <c r="H36" s="77">
        <v>7.9</v>
      </c>
      <c r="I36" s="77">
        <v>6.6</v>
      </c>
      <c r="J36" s="77">
        <v>0</v>
      </c>
      <c r="K36" s="77">
        <v>0</v>
      </c>
      <c r="L36" s="77">
        <v>0</v>
      </c>
      <c r="M36" s="73">
        <f>SUM(G36:L36)</f>
        <v>22.4</v>
      </c>
    </row>
    <row r="37" spans="1:13" s="14" customFormat="1" ht="63.75" customHeight="1" x14ac:dyDescent="0.2">
      <c r="A37" s="148"/>
      <c r="B37" s="100" t="s">
        <v>50</v>
      </c>
      <c r="C37" s="101">
        <v>0.6</v>
      </c>
      <c r="D37" s="102"/>
      <c r="E37" s="102" t="s">
        <v>20</v>
      </c>
      <c r="F37" s="103"/>
      <c r="G37" s="104">
        <v>38.799999999999997</v>
      </c>
      <c r="H37" s="104">
        <v>38.9</v>
      </c>
      <c r="I37" s="104">
        <v>39</v>
      </c>
      <c r="J37" s="104">
        <v>39</v>
      </c>
      <c r="K37" s="104">
        <v>39</v>
      </c>
      <c r="L37" s="104">
        <v>26</v>
      </c>
      <c r="M37" s="104">
        <v>26</v>
      </c>
    </row>
    <row r="38" spans="1:13" ht="64.5" customHeight="1" x14ac:dyDescent="0.2">
      <c r="A38" s="148"/>
      <c r="B38" s="105" t="s">
        <v>51</v>
      </c>
      <c r="C38" s="106">
        <v>0.4</v>
      </c>
      <c r="D38" s="107"/>
      <c r="E38" s="107" t="s">
        <v>52</v>
      </c>
      <c r="F38" s="102"/>
      <c r="G38" s="108">
        <v>6000</v>
      </c>
      <c r="H38" s="108">
        <v>6000</v>
      </c>
      <c r="I38" s="108">
        <v>6000</v>
      </c>
      <c r="J38" s="108">
        <v>6000</v>
      </c>
      <c r="K38" s="108">
        <v>6000</v>
      </c>
      <c r="L38" s="108">
        <v>6000</v>
      </c>
      <c r="M38" s="108">
        <v>6000</v>
      </c>
    </row>
    <row r="39" spans="1:13" ht="83.25" customHeight="1" x14ac:dyDescent="0.2">
      <c r="A39" s="148" t="s">
        <v>53</v>
      </c>
      <c r="B39" s="4" t="s">
        <v>101</v>
      </c>
      <c r="C39" s="91"/>
      <c r="D39" s="86" t="s">
        <v>10</v>
      </c>
      <c r="E39" s="88" t="s">
        <v>11</v>
      </c>
      <c r="F39" s="5" t="s">
        <v>14</v>
      </c>
      <c r="G39" s="77">
        <v>1072</v>
      </c>
      <c r="H39" s="77">
        <v>1500</v>
      </c>
      <c r="I39" s="77">
        <v>930</v>
      </c>
      <c r="J39" s="77">
        <v>1600</v>
      </c>
      <c r="K39" s="77">
        <v>1840</v>
      </c>
      <c r="L39" s="77">
        <v>1680</v>
      </c>
      <c r="M39" s="77">
        <f>SUM(G39:L39)</f>
        <v>8622</v>
      </c>
    </row>
    <row r="40" spans="1:13" s="14" customFormat="1" ht="81" x14ac:dyDescent="0.2">
      <c r="A40" s="148"/>
      <c r="B40" s="18" t="s">
        <v>54</v>
      </c>
      <c r="C40" s="80">
        <v>0.9</v>
      </c>
      <c r="D40" s="20"/>
      <c r="E40" s="20" t="s">
        <v>25</v>
      </c>
      <c r="F40" s="20"/>
      <c r="G40" s="78">
        <v>100</v>
      </c>
      <c r="H40" s="78">
        <v>100</v>
      </c>
      <c r="I40" s="78">
        <v>100</v>
      </c>
      <c r="J40" s="78">
        <v>100</v>
      </c>
      <c r="K40" s="78">
        <v>100</v>
      </c>
      <c r="L40" s="78">
        <v>100</v>
      </c>
      <c r="M40" s="78">
        <v>100</v>
      </c>
    </row>
    <row r="41" spans="1:13" ht="60.75" x14ac:dyDescent="0.2">
      <c r="A41" s="148"/>
      <c r="B41" s="18" t="s">
        <v>55</v>
      </c>
      <c r="C41" s="19">
        <v>0.1</v>
      </c>
      <c r="D41" s="41"/>
      <c r="E41" s="20" t="s">
        <v>56</v>
      </c>
      <c r="F41" s="18"/>
      <c r="G41" s="78">
        <v>30</v>
      </c>
      <c r="H41" s="78">
        <v>32</v>
      </c>
      <c r="I41" s="78">
        <v>32</v>
      </c>
      <c r="J41" s="78">
        <v>34</v>
      </c>
      <c r="K41" s="78">
        <v>35</v>
      </c>
      <c r="L41" s="78">
        <v>35</v>
      </c>
      <c r="M41" s="78">
        <v>35</v>
      </c>
    </row>
    <row r="42" spans="1:13" ht="66" customHeight="1" x14ac:dyDescent="0.2">
      <c r="A42" s="109" t="s">
        <v>57</v>
      </c>
      <c r="B42" s="96" t="s">
        <v>58</v>
      </c>
      <c r="C42" s="110"/>
      <c r="D42" s="111" t="s">
        <v>10</v>
      </c>
      <c r="E42" s="92" t="s">
        <v>11</v>
      </c>
      <c r="F42" s="98" t="s">
        <v>12</v>
      </c>
      <c r="G42" s="99">
        <f t="shared" ref="G42:L42" si="5">SUM(G43,G47,G51)</f>
        <v>18881</v>
      </c>
      <c r="H42" s="99">
        <f t="shared" si="5"/>
        <v>19700</v>
      </c>
      <c r="I42" s="99">
        <f t="shared" si="5"/>
        <v>21943.7</v>
      </c>
      <c r="J42" s="99">
        <f t="shared" si="5"/>
        <v>22571</v>
      </c>
      <c r="K42" s="99">
        <f t="shared" si="5"/>
        <v>26560.5</v>
      </c>
      <c r="L42" s="99">
        <f t="shared" si="5"/>
        <v>27767.8</v>
      </c>
      <c r="M42" s="99">
        <f>SUM(G42:L42)</f>
        <v>137424</v>
      </c>
    </row>
    <row r="43" spans="1:13" ht="40.5" customHeight="1" x14ac:dyDescent="0.2">
      <c r="A43" s="126" t="s">
        <v>59</v>
      </c>
      <c r="B43" s="112" t="s">
        <v>60</v>
      </c>
      <c r="C43" s="97"/>
      <c r="D43" s="92" t="s">
        <v>10</v>
      </c>
      <c r="E43" s="92" t="s">
        <v>11</v>
      </c>
      <c r="F43" s="98" t="s">
        <v>14</v>
      </c>
      <c r="G43" s="99">
        <v>18181</v>
      </c>
      <c r="H43" s="99">
        <v>18200</v>
      </c>
      <c r="I43" s="99">
        <v>20532.400000000001</v>
      </c>
      <c r="J43" s="99">
        <v>20700</v>
      </c>
      <c r="K43" s="99">
        <v>23860.5</v>
      </c>
      <c r="L43" s="99">
        <v>25767.8</v>
      </c>
      <c r="M43" s="99">
        <f>SUM(G43:L43)</f>
        <v>127241.7</v>
      </c>
    </row>
    <row r="44" spans="1:13" s="14" customFormat="1" ht="40.5" x14ac:dyDescent="0.2">
      <c r="A44" s="126"/>
      <c r="B44" s="105" t="s">
        <v>61</v>
      </c>
      <c r="C44" s="106">
        <v>0.25</v>
      </c>
      <c r="D44" s="103"/>
      <c r="E44" s="107" t="s">
        <v>62</v>
      </c>
      <c r="F44" s="113"/>
      <c r="G44" s="114">
        <v>52.3</v>
      </c>
      <c r="H44" s="114">
        <v>52.4</v>
      </c>
      <c r="I44" s="114">
        <v>52.5</v>
      </c>
      <c r="J44" s="114">
        <v>52.6</v>
      </c>
      <c r="K44" s="114">
        <v>52.7</v>
      </c>
      <c r="L44" s="114">
        <v>20.5</v>
      </c>
      <c r="M44" s="114">
        <v>20.5</v>
      </c>
    </row>
    <row r="45" spans="1:13" ht="87" customHeight="1" x14ac:dyDescent="0.2">
      <c r="A45" s="126"/>
      <c r="B45" s="105" t="s">
        <v>103</v>
      </c>
      <c r="C45" s="106">
        <v>0.25</v>
      </c>
      <c r="D45" s="103"/>
      <c r="E45" s="107" t="s">
        <v>63</v>
      </c>
      <c r="F45" s="113"/>
      <c r="G45" s="115">
        <v>600</v>
      </c>
      <c r="H45" s="115">
        <v>660</v>
      </c>
      <c r="I45" s="115">
        <v>660</v>
      </c>
      <c r="J45" s="115">
        <v>665</v>
      </c>
      <c r="K45" s="115">
        <v>665</v>
      </c>
      <c r="L45" s="115">
        <v>437</v>
      </c>
      <c r="M45" s="115">
        <v>437</v>
      </c>
    </row>
    <row r="46" spans="1:13" ht="40.5" x14ac:dyDescent="0.2">
      <c r="A46" s="116"/>
      <c r="B46" s="117" t="s">
        <v>64</v>
      </c>
      <c r="C46" s="118">
        <v>0.5</v>
      </c>
      <c r="D46" s="103"/>
      <c r="E46" s="102" t="s">
        <v>63</v>
      </c>
      <c r="F46" s="113"/>
      <c r="G46" s="115">
        <v>52800</v>
      </c>
      <c r="H46" s="115">
        <v>53000</v>
      </c>
      <c r="I46" s="115">
        <v>53200</v>
      </c>
      <c r="J46" s="115">
        <v>53400</v>
      </c>
      <c r="K46" s="115">
        <v>53600</v>
      </c>
      <c r="L46" s="115">
        <v>53800</v>
      </c>
      <c r="M46" s="115">
        <v>53800</v>
      </c>
    </row>
    <row r="47" spans="1:13" ht="81" customHeight="1" x14ac:dyDescent="0.2">
      <c r="A47" s="86" t="s">
        <v>65</v>
      </c>
      <c r="B47" s="89" t="s">
        <v>66</v>
      </c>
      <c r="C47" s="87"/>
      <c r="D47" s="86" t="s">
        <v>10</v>
      </c>
      <c r="E47" s="86" t="s">
        <v>11</v>
      </c>
      <c r="F47" s="5" t="s">
        <v>14</v>
      </c>
      <c r="G47" s="73">
        <v>700</v>
      </c>
      <c r="H47" s="73">
        <v>1500</v>
      </c>
      <c r="I47" s="73">
        <v>220</v>
      </c>
      <c r="J47" s="73">
        <v>730</v>
      </c>
      <c r="K47" s="73">
        <v>2700</v>
      </c>
      <c r="L47" s="73">
        <v>2000</v>
      </c>
      <c r="M47" s="73">
        <f>SUM(G47:L47)</f>
        <v>7850</v>
      </c>
    </row>
    <row r="48" spans="1:13" s="14" customFormat="1" ht="60.75" x14ac:dyDescent="0.2">
      <c r="A48" s="48"/>
      <c r="B48" s="49" t="s">
        <v>67</v>
      </c>
      <c r="C48" s="50">
        <v>0.5</v>
      </c>
      <c r="D48" s="51"/>
      <c r="E48" s="46" t="s">
        <v>25</v>
      </c>
      <c r="F48" s="52"/>
      <c r="G48" s="53">
        <v>100</v>
      </c>
      <c r="H48" s="53">
        <v>100</v>
      </c>
      <c r="I48" s="53">
        <v>100</v>
      </c>
      <c r="J48" s="53">
        <v>100</v>
      </c>
      <c r="K48" s="53">
        <v>100</v>
      </c>
      <c r="L48" s="53">
        <v>100</v>
      </c>
      <c r="M48" s="53">
        <v>100</v>
      </c>
    </row>
    <row r="49" spans="1:13" ht="62.25" customHeight="1" x14ac:dyDescent="0.2">
      <c r="A49" s="48"/>
      <c r="B49" s="42" t="s">
        <v>68</v>
      </c>
      <c r="C49" s="43">
        <v>0.25</v>
      </c>
      <c r="D49" s="41"/>
      <c r="E49" s="20" t="s">
        <v>25</v>
      </c>
      <c r="F49" s="18"/>
      <c r="G49" s="13">
        <v>1</v>
      </c>
      <c r="H49" s="13">
        <v>1.5</v>
      </c>
      <c r="I49" s="13">
        <v>1.5</v>
      </c>
      <c r="J49" s="13">
        <v>2</v>
      </c>
      <c r="K49" s="13">
        <v>2.5</v>
      </c>
      <c r="L49" s="13">
        <v>2.5</v>
      </c>
      <c r="M49" s="13">
        <v>2.5</v>
      </c>
    </row>
    <row r="50" spans="1:13" ht="40.5" x14ac:dyDescent="0.2">
      <c r="A50" s="54"/>
      <c r="B50" s="47" t="s">
        <v>69</v>
      </c>
      <c r="C50" s="19">
        <v>0.25</v>
      </c>
      <c r="D50" s="41"/>
      <c r="E50" s="20" t="s">
        <v>56</v>
      </c>
      <c r="F50" s="18"/>
      <c r="G50" s="12">
        <v>2</v>
      </c>
      <c r="H50" s="12">
        <v>1</v>
      </c>
      <c r="I50" s="12">
        <v>1</v>
      </c>
      <c r="J50" s="12">
        <v>1</v>
      </c>
      <c r="K50" s="12">
        <v>1</v>
      </c>
      <c r="L50" s="12">
        <v>1</v>
      </c>
      <c r="M50" s="12">
        <v>1</v>
      </c>
    </row>
    <row r="51" spans="1:13" ht="144.75" customHeight="1" x14ac:dyDescent="0.2">
      <c r="A51" s="55" t="s">
        <v>70</v>
      </c>
      <c r="B51" s="4" t="s">
        <v>71</v>
      </c>
      <c r="C51" s="56"/>
      <c r="D51" s="45">
        <v>2017</v>
      </c>
      <c r="E51" s="86" t="s">
        <v>11</v>
      </c>
      <c r="F51" s="18"/>
      <c r="G51" s="75"/>
      <c r="H51" s="75"/>
      <c r="I51" s="73">
        <v>1191.3</v>
      </c>
      <c r="J51" s="73">
        <v>1141</v>
      </c>
      <c r="K51" s="76">
        <v>0</v>
      </c>
      <c r="L51" s="76">
        <v>0</v>
      </c>
      <c r="M51" s="73">
        <f>SUM(G51:L51)</f>
        <v>2332.3000000000002</v>
      </c>
    </row>
    <row r="52" spans="1:13" ht="86.25" customHeight="1" x14ac:dyDescent="0.2">
      <c r="A52" s="119" t="s">
        <v>72</v>
      </c>
      <c r="B52" s="96" t="s">
        <v>73</v>
      </c>
      <c r="C52" s="110"/>
      <c r="D52" s="111" t="s">
        <v>10</v>
      </c>
      <c r="E52" s="92" t="s">
        <v>11</v>
      </c>
      <c r="F52" s="98" t="s">
        <v>12</v>
      </c>
      <c r="G52" s="99">
        <f>SUM(G53,G54,G58)</f>
        <v>86635.199999999997</v>
      </c>
      <c r="H52" s="99">
        <f>SUM(H53,H54,H58)</f>
        <v>85531</v>
      </c>
      <c r="I52" s="99">
        <f>SUM(I53,I54,I58)</f>
        <v>83901.8</v>
      </c>
      <c r="J52" s="99">
        <f>SUM(J53,J54,J58)</f>
        <v>94236.7</v>
      </c>
      <c r="K52" s="99">
        <f>SUM(K53,K54,K58,K60,K59)</f>
        <v>112785.09999999999</v>
      </c>
      <c r="L52" s="99">
        <f>SUM(L53,L54,L58)</f>
        <v>116231.4</v>
      </c>
      <c r="M52" s="99">
        <f>SUM(G52:L52)</f>
        <v>579321.19999999995</v>
      </c>
    </row>
    <row r="53" spans="1:13" ht="44.25" customHeight="1" x14ac:dyDescent="0.2">
      <c r="A53" s="149" t="s">
        <v>74</v>
      </c>
      <c r="B53" s="150" t="s">
        <v>75</v>
      </c>
      <c r="C53" s="151"/>
      <c r="D53" s="149" t="s">
        <v>10</v>
      </c>
      <c r="E53" s="149" t="s">
        <v>11</v>
      </c>
      <c r="F53" s="98" t="s">
        <v>14</v>
      </c>
      <c r="G53" s="99">
        <v>83740</v>
      </c>
      <c r="H53" s="99">
        <v>83740</v>
      </c>
      <c r="I53" s="99">
        <v>82901.8</v>
      </c>
      <c r="J53" s="99">
        <v>93101.7</v>
      </c>
      <c r="K53" s="99">
        <v>105209.2</v>
      </c>
      <c r="L53" s="99">
        <v>115231.4</v>
      </c>
      <c r="M53" s="99">
        <f>SUM(G53:L53)</f>
        <v>563924.1</v>
      </c>
    </row>
    <row r="54" spans="1:13" ht="45.75" customHeight="1" x14ac:dyDescent="0.2">
      <c r="A54" s="149"/>
      <c r="B54" s="150"/>
      <c r="C54" s="151"/>
      <c r="D54" s="149"/>
      <c r="E54" s="149"/>
      <c r="F54" s="98" t="s">
        <v>76</v>
      </c>
      <c r="G54" s="99">
        <v>0</v>
      </c>
      <c r="H54" s="99">
        <v>0</v>
      </c>
      <c r="I54" s="99">
        <v>0</v>
      </c>
      <c r="J54" s="99">
        <v>135</v>
      </c>
      <c r="K54" s="99">
        <v>0</v>
      </c>
      <c r="L54" s="99">
        <v>0</v>
      </c>
      <c r="M54" s="99">
        <f>SUM(G54:L54)</f>
        <v>135</v>
      </c>
    </row>
    <row r="55" spans="1:13" s="14" customFormat="1" ht="41.25" customHeight="1" x14ac:dyDescent="0.2">
      <c r="A55" s="149"/>
      <c r="B55" s="105" t="s">
        <v>77</v>
      </c>
      <c r="C55" s="106">
        <v>0.5</v>
      </c>
      <c r="D55" s="103"/>
      <c r="E55" s="107" t="s">
        <v>21</v>
      </c>
      <c r="F55" s="113"/>
      <c r="G55" s="115">
        <v>2010</v>
      </c>
      <c r="H55" s="115">
        <v>2015</v>
      </c>
      <c r="I55" s="115">
        <v>2020</v>
      </c>
      <c r="J55" s="115">
        <v>2025</v>
      </c>
      <c r="K55" s="115">
        <v>2030</v>
      </c>
      <c r="L55" s="115">
        <v>2020</v>
      </c>
      <c r="M55" s="115">
        <v>2020</v>
      </c>
    </row>
    <row r="56" spans="1:13" ht="60.75" x14ac:dyDescent="0.2">
      <c r="A56" s="149"/>
      <c r="B56" s="117" t="s">
        <v>78</v>
      </c>
      <c r="C56" s="118">
        <v>0.25</v>
      </c>
      <c r="D56" s="103"/>
      <c r="E56" s="107" t="s">
        <v>16</v>
      </c>
      <c r="F56" s="113"/>
      <c r="G56" s="115">
        <v>220</v>
      </c>
      <c r="H56" s="115">
        <v>220</v>
      </c>
      <c r="I56" s="115">
        <v>230</v>
      </c>
      <c r="J56" s="115">
        <v>230</v>
      </c>
      <c r="K56" s="115">
        <v>240</v>
      </c>
      <c r="L56" s="115">
        <v>100</v>
      </c>
      <c r="M56" s="115">
        <v>100</v>
      </c>
    </row>
    <row r="57" spans="1:13" ht="60.75" x14ac:dyDescent="0.2">
      <c r="A57" s="149"/>
      <c r="B57" s="105" t="s">
        <v>79</v>
      </c>
      <c r="C57" s="106">
        <v>0.25</v>
      </c>
      <c r="D57" s="103"/>
      <c r="E57" s="107" t="s">
        <v>21</v>
      </c>
      <c r="F57" s="113"/>
      <c r="G57" s="115">
        <v>840</v>
      </c>
      <c r="H57" s="115">
        <v>850</v>
      </c>
      <c r="I57" s="115">
        <v>850</v>
      </c>
      <c r="J57" s="115">
        <v>850</v>
      </c>
      <c r="K57" s="115">
        <v>850</v>
      </c>
      <c r="L57" s="115">
        <v>850</v>
      </c>
      <c r="M57" s="115">
        <v>850</v>
      </c>
    </row>
    <row r="58" spans="1:13" ht="45" customHeight="1" x14ac:dyDescent="0.2">
      <c r="A58" s="159" t="s">
        <v>80</v>
      </c>
      <c r="B58" s="135" t="s">
        <v>81</v>
      </c>
      <c r="C58" s="152"/>
      <c r="D58" s="148" t="s">
        <v>10</v>
      </c>
      <c r="E58" s="148" t="s">
        <v>11</v>
      </c>
      <c r="F58" s="5" t="s">
        <v>14</v>
      </c>
      <c r="G58" s="40">
        <v>2895.2</v>
      </c>
      <c r="H58" s="6">
        <v>1791</v>
      </c>
      <c r="I58" s="6">
        <v>1000</v>
      </c>
      <c r="J58" s="73">
        <v>1000</v>
      </c>
      <c r="K58" s="6">
        <v>1575.9</v>
      </c>
      <c r="L58" s="73">
        <v>1000</v>
      </c>
      <c r="M58" s="6">
        <f>SUM(G58:L58)</f>
        <v>9262.1</v>
      </c>
    </row>
    <row r="59" spans="1:13" ht="36" customHeight="1" x14ac:dyDescent="0.2">
      <c r="A59" s="159"/>
      <c r="B59" s="136"/>
      <c r="C59" s="153"/>
      <c r="D59" s="155"/>
      <c r="E59" s="155"/>
      <c r="F59" s="5" t="s">
        <v>49</v>
      </c>
      <c r="G59" s="40"/>
      <c r="H59" s="6"/>
      <c r="I59" s="6"/>
      <c r="J59" s="73"/>
      <c r="K59" s="6">
        <v>5760</v>
      </c>
      <c r="L59" s="6"/>
      <c r="M59" s="6">
        <f>SUM(G59:L59)</f>
        <v>5760</v>
      </c>
    </row>
    <row r="60" spans="1:13" ht="40.5" x14ac:dyDescent="0.2">
      <c r="A60" s="159"/>
      <c r="B60" s="137"/>
      <c r="C60" s="154"/>
      <c r="D60" s="156"/>
      <c r="E60" s="156"/>
      <c r="F60" s="5" t="s">
        <v>76</v>
      </c>
      <c r="G60" s="40"/>
      <c r="H60" s="6"/>
      <c r="I60" s="6"/>
      <c r="J60" s="73"/>
      <c r="K60" s="6">
        <v>240</v>
      </c>
      <c r="L60" s="6"/>
      <c r="M60" s="6">
        <f>SUM(G60:L60)</f>
        <v>240</v>
      </c>
    </row>
    <row r="61" spans="1:13" ht="81" x14ac:dyDescent="0.2">
      <c r="A61" s="159"/>
      <c r="B61" s="11" t="s">
        <v>82</v>
      </c>
      <c r="C61" s="80">
        <v>0.5</v>
      </c>
      <c r="D61" s="86"/>
      <c r="E61" s="44" t="s">
        <v>25</v>
      </c>
      <c r="F61" s="18"/>
      <c r="G61" s="12">
        <v>100</v>
      </c>
      <c r="H61" s="12">
        <v>100</v>
      </c>
      <c r="I61" s="12">
        <v>100</v>
      </c>
      <c r="J61" s="12">
        <v>100</v>
      </c>
      <c r="K61" s="12">
        <v>100</v>
      </c>
      <c r="L61" s="12">
        <v>100</v>
      </c>
      <c r="M61" s="12">
        <v>100</v>
      </c>
    </row>
    <row r="62" spans="1:13" ht="120" customHeight="1" x14ac:dyDescent="0.2">
      <c r="A62" s="159"/>
      <c r="B62" s="11" t="s">
        <v>83</v>
      </c>
      <c r="C62" s="80">
        <v>0.5</v>
      </c>
      <c r="D62" s="39"/>
      <c r="E62" s="20" t="s">
        <v>25</v>
      </c>
      <c r="F62" s="18"/>
      <c r="G62" s="12">
        <v>100</v>
      </c>
      <c r="H62" s="12">
        <v>100</v>
      </c>
      <c r="I62" s="12">
        <v>100</v>
      </c>
      <c r="J62" s="12">
        <v>100</v>
      </c>
      <c r="K62" s="12">
        <v>100</v>
      </c>
      <c r="L62" s="12">
        <v>100</v>
      </c>
      <c r="M62" s="12">
        <v>100</v>
      </c>
    </row>
    <row r="63" spans="1:13" ht="105" customHeight="1" x14ac:dyDescent="0.2">
      <c r="A63" s="119" t="s">
        <v>84</v>
      </c>
      <c r="B63" s="96" t="s">
        <v>85</v>
      </c>
      <c r="C63" s="110"/>
      <c r="D63" s="111" t="s">
        <v>10</v>
      </c>
      <c r="E63" s="92" t="s">
        <v>11</v>
      </c>
      <c r="F63" s="98" t="s">
        <v>12</v>
      </c>
      <c r="G63" s="99">
        <f>SUM(G64,G66,G67)</f>
        <v>18260.599999999999</v>
      </c>
      <c r="H63" s="99">
        <f>SUM(H64,H66,H67)</f>
        <v>17466</v>
      </c>
      <c r="I63" s="99">
        <f>SUM(I64,I66,I67)</f>
        <v>19220.8</v>
      </c>
      <c r="J63" s="99">
        <f>SUM(J64,J66,J67)</f>
        <v>39996.700000000004</v>
      </c>
      <c r="K63" s="99">
        <f>SUM(K64,K66,K67)+K69</f>
        <v>41669</v>
      </c>
      <c r="L63" s="99">
        <f>SUM(L64,L66,L67)+L69</f>
        <v>41886</v>
      </c>
      <c r="M63" s="99">
        <f>SUM(G63:L63)</f>
        <v>178499.1</v>
      </c>
    </row>
    <row r="64" spans="1:13" ht="60.75" x14ac:dyDescent="0.2">
      <c r="A64" s="86" t="s">
        <v>86</v>
      </c>
      <c r="B64" s="89" t="s">
        <v>87</v>
      </c>
      <c r="C64" s="87"/>
      <c r="D64" s="86" t="s">
        <v>10</v>
      </c>
      <c r="E64" s="86" t="s">
        <v>11</v>
      </c>
      <c r="F64" s="39" t="s">
        <v>14</v>
      </c>
      <c r="G64" s="6">
        <v>3646.5</v>
      </c>
      <c r="H64" s="6">
        <v>3859.2</v>
      </c>
      <c r="I64" s="6">
        <v>4132</v>
      </c>
      <c r="J64" s="73">
        <v>5365.8</v>
      </c>
      <c r="K64" s="6">
        <v>5689.3</v>
      </c>
      <c r="L64" s="73">
        <v>5753</v>
      </c>
      <c r="M64" s="73">
        <f>SUM(G64:L64)</f>
        <v>28445.8</v>
      </c>
    </row>
    <row r="65" spans="1:13" s="61" customFormat="1" ht="79.150000000000006" customHeight="1" x14ac:dyDescent="0.2">
      <c r="A65" s="54"/>
      <c r="B65" s="57" t="s">
        <v>88</v>
      </c>
      <c r="C65" s="50">
        <v>1</v>
      </c>
      <c r="D65" s="58"/>
      <c r="E65" s="50" t="s">
        <v>89</v>
      </c>
      <c r="F65" s="58"/>
      <c r="G65" s="59">
        <v>12</v>
      </c>
      <c r="H65" s="59">
        <v>12</v>
      </c>
      <c r="I65" s="60">
        <v>12</v>
      </c>
      <c r="J65" s="74">
        <v>12</v>
      </c>
      <c r="K65" s="59">
        <v>12</v>
      </c>
      <c r="L65" s="59">
        <v>12</v>
      </c>
      <c r="M65" s="59">
        <v>12</v>
      </c>
    </row>
    <row r="66" spans="1:13" ht="52.5" customHeight="1" x14ac:dyDescent="0.2">
      <c r="A66" s="157" t="s">
        <v>90</v>
      </c>
      <c r="B66" s="158" t="s">
        <v>91</v>
      </c>
      <c r="C66" s="147"/>
      <c r="D66" s="146" t="s">
        <v>10</v>
      </c>
      <c r="E66" s="147" t="s">
        <v>11</v>
      </c>
      <c r="F66" s="39" t="s">
        <v>14</v>
      </c>
      <c r="G66" s="6">
        <v>14614.1</v>
      </c>
      <c r="H66" s="6">
        <v>13606.8</v>
      </c>
      <c r="I66" s="6">
        <v>15088.8</v>
      </c>
      <c r="J66" s="73">
        <v>33540.9</v>
      </c>
      <c r="K66" s="6">
        <v>35847.699999999997</v>
      </c>
      <c r="L66" s="73">
        <v>36133</v>
      </c>
      <c r="M66" s="6">
        <f>SUM(G66:L66)</f>
        <v>148831.29999999999</v>
      </c>
    </row>
    <row r="67" spans="1:13" ht="47.25" customHeight="1" x14ac:dyDescent="0.2">
      <c r="A67" s="157"/>
      <c r="B67" s="158"/>
      <c r="C67" s="147"/>
      <c r="D67" s="146"/>
      <c r="E67" s="147"/>
      <c r="F67" s="62" t="s">
        <v>76</v>
      </c>
      <c r="G67" s="63">
        <v>0</v>
      </c>
      <c r="H67" s="63">
        <v>0</v>
      </c>
      <c r="I67" s="63">
        <v>0</v>
      </c>
      <c r="J67" s="63">
        <v>1090</v>
      </c>
      <c r="K67" s="63">
        <v>0</v>
      </c>
      <c r="L67" s="63">
        <v>0</v>
      </c>
      <c r="M67" s="6">
        <f>SUM(G67:L67)</f>
        <v>1090</v>
      </c>
    </row>
    <row r="68" spans="1:13" s="61" customFormat="1" ht="40.5" customHeight="1" x14ac:dyDescent="0.2">
      <c r="A68" s="90"/>
      <c r="B68" s="94" t="s">
        <v>92</v>
      </c>
      <c r="C68" s="80">
        <v>1</v>
      </c>
      <c r="D68" s="80"/>
      <c r="E68" s="81" t="s">
        <v>25</v>
      </c>
      <c r="F68" s="81"/>
      <c r="G68" s="82">
        <v>100</v>
      </c>
      <c r="H68" s="82">
        <v>100</v>
      </c>
      <c r="I68" s="83">
        <v>100</v>
      </c>
      <c r="J68" s="82">
        <v>100</v>
      </c>
      <c r="K68" s="82">
        <v>100</v>
      </c>
      <c r="L68" s="82">
        <v>100</v>
      </c>
      <c r="M68" s="82">
        <v>100</v>
      </c>
    </row>
    <row r="69" spans="1:13" s="64" customFormat="1" ht="80.25" customHeight="1" x14ac:dyDescent="0.2">
      <c r="A69" s="90" t="s">
        <v>95</v>
      </c>
      <c r="B69" s="89" t="s">
        <v>96</v>
      </c>
      <c r="C69" s="80"/>
      <c r="D69" s="80" t="s">
        <v>10</v>
      </c>
      <c r="E69" s="86" t="s">
        <v>11</v>
      </c>
      <c r="F69" s="39" t="s">
        <v>14</v>
      </c>
      <c r="G69" s="82">
        <v>0</v>
      </c>
      <c r="H69" s="82">
        <v>0</v>
      </c>
      <c r="I69" s="83">
        <v>0</v>
      </c>
      <c r="J69" s="82">
        <v>0</v>
      </c>
      <c r="K69" s="84">
        <v>132</v>
      </c>
      <c r="L69" s="84">
        <v>0</v>
      </c>
      <c r="M69" s="84">
        <f>SUM(G69:L69)</f>
        <v>132</v>
      </c>
    </row>
    <row r="70" spans="1:13" s="64" customFormat="1" ht="100.5" customHeight="1" x14ac:dyDescent="0.2">
      <c r="A70" s="90"/>
      <c r="B70" s="94" t="s">
        <v>97</v>
      </c>
      <c r="C70" s="80">
        <v>1</v>
      </c>
      <c r="D70" s="80"/>
      <c r="E70" s="81" t="s">
        <v>21</v>
      </c>
      <c r="F70" s="81"/>
      <c r="G70" s="82">
        <v>0</v>
      </c>
      <c r="H70" s="82">
        <v>0</v>
      </c>
      <c r="I70" s="82">
        <v>0</v>
      </c>
      <c r="J70" s="82">
        <v>0</v>
      </c>
      <c r="K70" s="82">
        <v>1</v>
      </c>
      <c r="L70" s="82">
        <v>2</v>
      </c>
      <c r="M70" s="82">
        <v>2</v>
      </c>
    </row>
    <row r="71" spans="1:13" s="65" customFormat="1" ht="37.5" customHeight="1" x14ac:dyDescent="0.2">
      <c r="A71" s="157"/>
      <c r="B71" s="158"/>
      <c r="C71" s="147"/>
      <c r="D71" s="147"/>
      <c r="E71" s="147" t="s">
        <v>93</v>
      </c>
      <c r="F71" s="5" t="s">
        <v>14</v>
      </c>
      <c r="G71" s="40">
        <v>262430.2</v>
      </c>
      <c r="H71" s="40">
        <v>258206.2</v>
      </c>
      <c r="I71" s="40">
        <f>SUM(I6,I35,I39,I42,I52,I63)</f>
        <v>274640.7</v>
      </c>
      <c r="J71" s="85">
        <f>SUM(J6,J34,J42,J53,J58,J64,J66)</f>
        <v>311134.90000000002</v>
      </c>
      <c r="K71" s="40">
        <f>K6+K34+K42+K53+K58+K63</f>
        <v>345784.10000000003</v>
      </c>
      <c r="L71" s="40">
        <f>L9+L35+L43+L53+L58+L66+L47++L39+L32+L25+L21+L18+L11+L64+L33+L29</f>
        <v>353371.8</v>
      </c>
      <c r="M71" s="40">
        <f>SUM(G71:L71)</f>
        <v>1805567.9000000001</v>
      </c>
    </row>
    <row r="72" spans="1:13" ht="37.5" customHeight="1" x14ac:dyDescent="0.2">
      <c r="A72" s="157"/>
      <c r="B72" s="158"/>
      <c r="C72" s="147"/>
      <c r="D72" s="147"/>
      <c r="E72" s="147"/>
      <c r="F72" s="5" t="s">
        <v>76</v>
      </c>
      <c r="G72" s="40">
        <v>0</v>
      </c>
      <c r="H72" s="40">
        <v>0</v>
      </c>
      <c r="I72" s="40">
        <v>0</v>
      </c>
      <c r="J72" s="40">
        <v>1225</v>
      </c>
      <c r="K72" s="40">
        <f>K60+K67</f>
        <v>240</v>
      </c>
      <c r="L72" s="40">
        <f>L31+L17</f>
        <v>7136.3</v>
      </c>
      <c r="M72" s="40">
        <f>SUM(G72:L72)</f>
        <v>8601.2999999999993</v>
      </c>
    </row>
    <row r="73" spans="1:13" ht="37.5" customHeight="1" x14ac:dyDescent="0.2">
      <c r="A73" s="157"/>
      <c r="B73" s="158"/>
      <c r="C73" s="147"/>
      <c r="D73" s="147"/>
      <c r="E73" s="147"/>
      <c r="F73" s="5" t="s">
        <v>49</v>
      </c>
      <c r="G73" s="40">
        <v>7.9</v>
      </c>
      <c r="H73" s="40">
        <v>7.9</v>
      </c>
      <c r="I73" s="40">
        <v>6.6</v>
      </c>
      <c r="J73" s="40">
        <v>0</v>
      </c>
      <c r="K73" s="40">
        <f>K59</f>
        <v>5760</v>
      </c>
      <c r="L73" s="40">
        <f>L59</f>
        <v>0</v>
      </c>
      <c r="M73" s="40">
        <f>SUM(G73:L73)</f>
        <v>5782.4</v>
      </c>
    </row>
    <row r="74" spans="1:13" s="70" customFormat="1" ht="43.15" customHeight="1" x14ac:dyDescent="0.2">
      <c r="A74" s="66"/>
      <c r="B74" s="66" t="s">
        <v>94</v>
      </c>
      <c r="C74" s="67"/>
      <c r="D74" s="68"/>
      <c r="E74" s="68" t="s">
        <v>93</v>
      </c>
      <c r="F74" s="66"/>
      <c r="G74" s="69">
        <f>G63+G52+G42+G34+G6</f>
        <v>262438.09999999998</v>
      </c>
      <c r="H74" s="69">
        <f>SUM(H6,H34,H42,H52,H63)</f>
        <v>257764.1</v>
      </c>
      <c r="I74" s="69">
        <f>I63+I52+I42+I34+I6</f>
        <v>274647.3</v>
      </c>
      <c r="J74" s="69">
        <f>J63+J52+J42+J34+J6</f>
        <v>312359.89999999997</v>
      </c>
      <c r="K74" s="69">
        <f>K63+K52+K42+K34+K6</f>
        <v>351784.1</v>
      </c>
      <c r="L74" s="69">
        <f>L63+L52+L42+L34+L6</f>
        <v>360508.1</v>
      </c>
      <c r="M74" s="69">
        <f>SUM(G74:L74)</f>
        <v>1819501.6</v>
      </c>
    </row>
    <row r="75" spans="1:13" ht="26.25" customHeight="1" x14ac:dyDescent="0.2"/>
    <row r="77" spans="1:13" s="30" customFormat="1" ht="18" x14ac:dyDescent="0.25">
      <c r="B77" s="71"/>
      <c r="C77" s="72"/>
      <c r="D77" s="38"/>
      <c r="E77" s="38"/>
      <c r="F77" s="38"/>
      <c r="I77"/>
    </row>
  </sheetData>
  <mergeCells count="63">
    <mergeCell ref="L12:L13"/>
    <mergeCell ref="M12:M13"/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F12:F13"/>
    <mergeCell ref="B16:B18"/>
    <mergeCell ref="C16:C18"/>
    <mergeCell ref="D16:D18"/>
    <mergeCell ref="E16:E18"/>
    <mergeCell ref="A71:A73"/>
    <mergeCell ref="B71:B73"/>
    <mergeCell ref="C71:C73"/>
    <mergeCell ref="D71:D73"/>
    <mergeCell ref="E71:E73"/>
    <mergeCell ref="D53:D54"/>
    <mergeCell ref="E53:E54"/>
    <mergeCell ref="A58:A62"/>
    <mergeCell ref="A66:A67"/>
    <mergeCell ref="B66:B67"/>
    <mergeCell ref="C66:C67"/>
    <mergeCell ref="D66:D67"/>
    <mergeCell ref="E66:E67"/>
    <mergeCell ref="B58:B60"/>
    <mergeCell ref="C58:C60"/>
    <mergeCell ref="D58:D60"/>
    <mergeCell ref="E58:E60"/>
    <mergeCell ref="A39:A41"/>
    <mergeCell ref="A43:A45"/>
    <mergeCell ref="A53:A57"/>
    <mergeCell ref="B53:B54"/>
    <mergeCell ref="C53:C54"/>
    <mergeCell ref="A35:A38"/>
    <mergeCell ref="B35:B36"/>
    <mergeCell ref="C35:C36"/>
    <mergeCell ref="D35:D36"/>
    <mergeCell ref="E35:E36"/>
    <mergeCell ref="J2:M2"/>
    <mergeCell ref="B3:M3"/>
    <mergeCell ref="A4:A5"/>
    <mergeCell ref="B4:B5"/>
    <mergeCell ref="C4:C5"/>
    <mergeCell ref="D4:D5"/>
    <mergeCell ref="E4:E5"/>
    <mergeCell ref="F4:F5"/>
    <mergeCell ref="G4:L4"/>
    <mergeCell ref="M4:M5"/>
    <mergeCell ref="A30:A32"/>
    <mergeCell ref="B30:B32"/>
    <mergeCell ref="C30:C32"/>
    <mergeCell ref="D30:D32"/>
    <mergeCell ref="E30:E32"/>
    <mergeCell ref="B6:B8"/>
    <mergeCell ref="C6:C8"/>
    <mergeCell ref="D6:D8"/>
    <mergeCell ref="E6:E8"/>
    <mergeCell ref="A6:A8"/>
  </mergeCells>
  <pageMargins left="0.62986111111111098" right="0.43333333333333302" top="0.55138888888888904" bottom="0.31527777777777799" header="0.39374999999999999" footer="0.51180555555555496"/>
  <pageSetup paperSize="9" scale="54" firstPageNumber="27" fitToHeight="0" orientation="landscape" useFirstPageNumber="1" r:id="rId1"/>
  <headerFooter>
    <oddHeader>&amp;C&amp;14&amp;P</oddHeader>
  </headerFooter>
  <rowBreaks count="2" manualBreakCount="2">
    <brk id="19" max="12" man="1"/>
    <brk id="3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Лист1!Print_Area_0</vt:lpstr>
      <vt:lpstr>Лист1!Print_Titles_0</vt:lpstr>
      <vt:lpstr>Лист1!Заголовки_для_печати</vt:lpstr>
      <vt:lpstr>Лист1!Область_печати</vt:lpstr>
    </vt:vector>
  </TitlesOfParts>
  <Company>NhT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press</cp:lastModifiedBy>
  <cp:revision>3</cp:revision>
  <cp:lastPrinted>2021-03-11T07:56:12Z</cp:lastPrinted>
  <dcterms:created xsi:type="dcterms:W3CDTF">2014-08-21T11:38:20Z</dcterms:created>
  <dcterms:modified xsi:type="dcterms:W3CDTF">2021-03-11T08:33:34Z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NhT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