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24" yWindow="327" windowWidth="15552" windowHeight="12201" activeTab="1"/>
  </bookViews>
  <sheets>
    <sheet name="перечень МКД 2020-2021" sheetId="1" r:id="rId1"/>
    <sheet name="виды ремонта 2020-2022" sheetId="5" r:id="rId2"/>
    <sheet name="показатели" sheetId="4" r:id="rId3"/>
    <sheet name="Лист3" sheetId="3" r:id="rId4"/>
  </sheets>
  <externalReferences>
    <externalReference r:id="rId5"/>
    <externalReference r:id="rId6"/>
    <externalReference r:id="rId7"/>
  </externalReferences>
  <definedNames>
    <definedName name="_xlnm._FilterDatabase" localSheetId="1" hidden="1">'виды ремонта 2020-2022'!$A$9:$AV$9</definedName>
    <definedName name="_xlnm._FilterDatabase" localSheetId="0" hidden="1">'перечень МКД 2020-2021'!$A$10:$AF$10</definedName>
    <definedName name="_xlnm._FilterDatabase" localSheetId="2" hidden="1">показатели!$A$8:$O$8</definedName>
    <definedName name="_xlnm.Print_Titles" localSheetId="1">'виды ремонта 2020-2022'!$A:$H,'виды ремонта 2020-2022'!$6:$9</definedName>
    <definedName name="_xlnm.Print_Titles" localSheetId="0">'перечень МКД 2020-2021'!$A:$H,'перечень МКД 2020-2021'!$6:$10</definedName>
    <definedName name="_xlnm.Print_Titles" localSheetId="2">показатели!$5:$8</definedName>
    <definedName name="_xlnm.Print_Area" localSheetId="1">'виды ремонта 2020-2022'!$A$1:$AS$86</definedName>
    <definedName name="_xlnm.Print_Area" localSheetId="0">'перечень МКД 2020-2021'!$A$1:$Y$87</definedName>
    <definedName name="Перечень" localSheetId="2">#REF!</definedName>
    <definedName name="Перечень">#REF!</definedName>
    <definedName name="Перечень2" localSheetId="2">#REF!</definedName>
    <definedName name="Перечень2">#REF!</definedName>
    <definedName name="Перечень3" localSheetId="2">#REF!</definedName>
    <definedName name="Перечень3">#REF!</definedName>
  </definedNames>
  <calcPr calcId="145621"/>
</workbook>
</file>

<file path=xl/calcChain.xml><?xml version="1.0" encoding="utf-8"?>
<calcChain xmlns="http://schemas.openxmlformats.org/spreadsheetml/2006/main">
  <c r="AR83" i="5" l="1"/>
  <c r="AF83" i="5"/>
  <c r="Y83" i="5"/>
  <c r="X83" i="5"/>
  <c r="S83" i="5"/>
  <c r="R83" i="5"/>
  <c r="Q83" i="5"/>
  <c r="O83" i="5"/>
  <c r="P83" i="5"/>
  <c r="V84" i="1"/>
  <c r="W84" i="1"/>
  <c r="U84" i="1"/>
  <c r="T84" i="1"/>
  <c r="S84" i="1"/>
  <c r="R84" i="1"/>
  <c r="Q84" i="1"/>
  <c r="P84" i="1"/>
  <c r="O84" i="1"/>
  <c r="N84" i="1"/>
  <c r="R39" i="1"/>
  <c r="R38" i="1"/>
  <c r="R37" i="1"/>
  <c r="R36" i="1"/>
  <c r="R64" i="1"/>
  <c r="R63" i="1"/>
  <c r="R82" i="1"/>
  <c r="R62" i="1"/>
  <c r="R48" i="1"/>
  <c r="R57" i="1"/>
  <c r="R55" i="1"/>
  <c r="R52" i="1"/>
  <c r="R50" i="1"/>
  <c r="R46" i="1"/>
  <c r="R44" i="1"/>
  <c r="R74" i="1"/>
  <c r="R40" i="1"/>
  <c r="R58" i="1"/>
  <c r="R47" i="1"/>
  <c r="R60" i="1"/>
  <c r="R59" i="1"/>
  <c r="R49" i="1"/>
  <c r="R66" i="1"/>
  <c r="R71" i="1"/>
  <c r="R70" i="1"/>
  <c r="R73" i="1"/>
  <c r="R51" i="1"/>
  <c r="R81" i="1"/>
  <c r="R80" i="1"/>
  <c r="R79" i="1"/>
  <c r="R78" i="1"/>
  <c r="R77" i="1"/>
  <c r="R76" i="1"/>
  <c r="R75" i="1"/>
  <c r="R69" i="1"/>
  <c r="R68" i="1"/>
  <c r="R67" i="1"/>
  <c r="R42" i="1"/>
  <c r="R61" i="1"/>
  <c r="R43" i="1"/>
  <c r="R41" i="1"/>
  <c r="R54" i="1"/>
  <c r="R83" i="1"/>
  <c r="R45" i="1"/>
  <c r="R56" i="1"/>
  <c r="R65" i="1"/>
  <c r="R53" i="1"/>
  <c r="R72" i="1"/>
  <c r="W49" i="1"/>
  <c r="W59" i="1"/>
  <c r="W60" i="1"/>
  <c r="W47" i="1"/>
  <c r="W58" i="1"/>
  <c r="Y73" i="5" l="1"/>
  <c r="S57" i="5"/>
  <c r="I57" i="5" s="1"/>
  <c r="S46" i="5"/>
  <c r="I46" i="5" s="1"/>
  <c r="S59" i="5"/>
  <c r="I59" i="5" s="1"/>
  <c r="S58" i="5"/>
  <c r="I58" i="5" s="1"/>
  <c r="S48" i="5"/>
  <c r="I48" i="5" s="1"/>
  <c r="S65" i="5"/>
  <c r="I65" i="5" s="1"/>
  <c r="W37" i="1" l="1"/>
  <c r="W38" i="1"/>
  <c r="W36" i="1"/>
  <c r="W39" i="1"/>
  <c r="Y38" i="5"/>
  <c r="I38" i="5" s="1"/>
  <c r="Y37" i="5"/>
  <c r="I37" i="5" s="1"/>
  <c r="Y36" i="5"/>
  <c r="I36" i="5" s="1"/>
  <c r="Y35" i="5"/>
  <c r="I35" i="5" s="1"/>
  <c r="O64" i="1" l="1"/>
  <c r="N64" i="1"/>
  <c r="O63" i="1"/>
  <c r="N63" i="1"/>
  <c r="Y63" i="5"/>
  <c r="I63" i="5" s="1"/>
  <c r="Y62" i="5"/>
  <c r="I62" i="5" s="1"/>
  <c r="W64" i="1" l="1"/>
  <c r="W63" i="1"/>
  <c r="W83" i="1"/>
  <c r="S81" i="5"/>
  <c r="I81" i="5" s="1"/>
  <c r="S47" i="5" l="1"/>
  <c r="O47" i="5"/>
  <c r="I47" i="5" l="1"/>
  <c r="W48" i="1"/>
  <c r="W44" i="1" l="1"/>
  <c r="W46" i="1"/>
  <c r="W50" i="1"/>
  <c r="W52" i="1"/>
  <c r="W55" i="1"/>
  <c r="W57" i="1"/>
  <c r="W66" i="1"/>
  <c r="W62" i="1"/>
  <c r="W40" i="1" l="1"/>
  <c r="W74" i="1"/>
  <c r="S40" i="5"/>
  <c r="I40" i="5" s="1"/>
  <c r="S42" i="5"/>
  <c r="I42" i="5" s="1"/>
  <c r="S60" i="5"/>
  <c r="I60" i="5" s="1"/>
  <c r="S73" i="5"/>
  <c r="I73" i="5" s="1"/>
  <c r="S39" i="5"/>
  <c r="I39" i="5" s="1"/>
  <c r="W41" i="1" l="1"/>
  <c r="W43" i="1"/>
  <c r="W61" i="1"/>
  <c r="P41" i="1"/>
  <c r="N41" i="1"/>
  <c r="P43" i="1"/>
  <c r="N43" i="1"/>
  <c r="P61" i="1"/>
  <c r="N61" i="1"/>
  <c r="W73" i="1" l="1"/>
  <c r="W70" i="1"/>
  <c r="W71" i="1"/>
  <c r="S70" i="5"/>
  <c r="I70" i="5" s="1"/>
  <c r="S69" i="5"/>
  <c r="I69" i="5" s="1"/>
  <c r="S72" i="5"/>
  <c r="I72" i="5" s="1"/>
  <c r="W51" i="1"/>
  <c r="S50" i="5"/>
  <c r="I50" i="5" s="1"/>
  <c r="W75" i="1"/>
  <c r="W76" i="1"/>
  <c r="W77" i="1"/>
  <c r="W78" i="1"/>
  <c r="W79" i="1"/>
  <c r="W80" i="1"/>
  <c r="W81" i="1"/>
  <c r="S80" i="5"/>
  <c r="I80" i="5" s="1"/>
  <c r="S79" i="5"/>
  <c r="I79" i="5" s="1"/>
  <c r="S78" i="5"/>
  <c r="I78" i="5" s="1"/>
  <c r="S77" i="5"/>
  <c r="I77" i="5" s="1"/>
  <c r="S76" i="5"/>
  <c r="I76" i="5" s="1"/>
  <c r="S75" i="5"/>
  <c r="I75" i="5" s="1"/>
  <c r="S74" i="5"/>
  <c r="I74" i="5" s="1"/>
  <c r="W69" i="1"/>
  <c r="W68" i="1"/>
  <c r="W67" i="1"/>
  <c r="S68" i="5"/>
  <c r="I68" i="5" s="1"/>
  <c r="S66" i="5"/>
  <c r="I66" i="5" s="1"/>
  <c r="S67" i="5"/>
  <c r="I67" i="5" s="1"/>
  <c r="W42" i="1"/>
  <c r="S41" i="5"/>
  <c r="I41" i="5" s="1"/>
  <c r="S43" i="5" l="1"/>
  <c r="I43" i="5" s="1"/>
  <c r="D12" i="4" l="1"/>
  <c r="C12" i="4"/>
  <c r="N12" i="4"/>
  <c r="M12" i="4"/>
  <c r="N11" i="4"/>
  <c r="I12" i="4"/>
  <c r="H12" i="4"/>
  <c r="I11" i="4"/>
  <c r="W54" i="1"/>
  <c r="S53" i="5"/>
  <c r="I53" i="5" s="1"/>
  <c r="W82" i="1" l="1"/>
  <c r="W45" i="1"/>
  <c r="S44" i="5"/>
  <c r="I44" i="5" s="1"/>
  <c r="W56" i="1" l="1"/>
  <c r="W65" i="1"/>
  <c r="W53" i="1"/>
  <c r="W72" i="1"/>
  <c r="M14" i="4" l="1"/>
  <c r="I14" i="4"/>
  <c r="H14" i="4"/>
  <c r="D14" i="4"/>
  <c r="C14" i="4"/>
  <c r="N13" i="4"/>
  <c r="N14" i="4" s="1"/>
  <c r="L13" i="4"/>
  <c r="K13" i="4"/>
  <c r="J13" i="4"/>
  <c r="G13" i="4"/>
  <c r="F13" i="4"/>
  <c r="E13" i="4"/>
  <c r="L11" i="4"/>
  <c r="K11" i="4"/>
  <c r="J11" i="4"/>
  <c r="G11" i="4"/>
  <c r="F11" i="4"/>
  <c r="E11" i="4"/>
  <c r="N10" i="4"/>
  <c r="M10" i="4"/>
  <c r="H10" i="4"/>
  <c r="G10" i="4"/>
  <c r="D10" i="4"/>
  <c r="C10" i="4"/>
  <c r="N9" i="4"/>
  <c r="I10" i="4"/>
  <c r="V33" i="1"/>
  <c r="U33" i="1"/>
  <c r="T33" i="1"/>
  <c r="S33" i="1"/>
  <c r="Q33" i="1"/>
  <c r="P33" i="1"/>
  <c r="N33" i="1"/>
  <c r="R32" i="1"/>
  <c r="W32" i="1" s="1"/>
  <c r="R31" i="1"/>
  <c r="W31" i="1" s="1"/>
  <c r="R30" i="1"/>
  <c r="W30" i="1" s="1"/>
  <c r="R29" i="1"/>
  <c r="W29" i="1" s="1"/>
  <c r="R28" i="1"/>
  <c r="W28" i="1" s="1"/>
  <c r="R27" i="1"/>
  <c r="W27" i="1" s="1"/>
  <c r="R26" i="1"/>
  <c r="W26" i="1" s="1"/>
  <c r="R25" i="1"/>
  <c r="W25" i="1" s="1"/>
  <c r="R24" i="1"/>
  <c r="W24" i="1" s="1"/>
  <c r="W23" i="1"/>
  <c r="R23" i="1"/>
  <c r="R22" i="1"/>
  <c r="W22" i="1" s="1"/>
  <c r="R21" i="1"/>
  <c r="W21" i="1" s="1"/>
  <c r="R20" i="1"/>
  <c r="W20" i="1" s="1"/>
  <c r="R19" i="1"/>
  <c r="W19" i="1" s="1"/>
  <c r="R18" i="1"/>
  <c r="W18" i="1" s="1"/>
  <c r="R17" i="1"/>
  <c r="O17" i="1"/>
  <c r="O33" i="1" s="1"/>
  <c r="R16" i="1"/>
  <c r="W16" i="1" s="1"/>
  <c r="R15" i="1"/>
  <c r="W15" i="1" s="1"/>
  <c r="R14" i="1"/>
  <c r="W14" i="1" s="1"/>
  <c r="R13" i="1"/>
  <c r="W13" i="1" s="1"/>
  <c r="R12" i="1"/>
  <c r="W12" i="1" s="1"/>
  <c r="W17" i="1" l="1"/>
  <c r="R33" i="1"/>
  <c r="W33" i="1" s="1"/>
  <c r="S71" i="5" l="1"/>
  <c r="I71" i="5" s="1"/>
  <c r="S52" i="5"/>
  <c r="I52" i="5" s="1"/>
  <c r="Q82" i="5" l="1"/>
  <c r="I82" i="5" s="1"/>
  <c r="Q61" i="5"/>
  <c r="I61" i="5" s="1"/>
  <c r="S55" i="5"/>
  <c r="I55" i="5" s="1"/>
  <c r="S64" i="5"/>
  <c r="I64" i="5" s="1"/>
  <c r="S49" i="5"/>
  <c r="I49" i="5" s="1"/>
  <c r="S45" i="5"/>
  <c r="I45" i="5" s="1"/>
  <c r="S56" i="5"/>
  <c r="I56" i="5" s="1"/>
  <c r="S54" i="5"/>
  <c r="I54" i="5" s="1"/>
  <c r="S51" i="5"/>
  <c r="I51" i="5" s="1"/>
  <c r="S34" i="3"/>
  <c r="I34" i="3" s="1"/>
  <c r="I37" i="3"/>
  <c r="S37" i="3"/>
  <c r="AR28" i="3"/>
  <c r="S28" i="3"/>
  <c r="Y11" i="3"/>
  <c r="I11" i="3" s="1"/>
  <c r="Y10" i="3"/>
  <c r="I10" i="3" s="1"/>
  <c r="Y9" i="3"/>
  <c r="S67" i="3"/>
  <c r="I67" i="3" s="1"/>
  <c r="S44" i="3"/>
  <c r="I44" i="3" s="1"/>
  <c r="P25" i="3"/>
  <c r="Q24" i="3"/>
  <c r="I24" i="3" s="1"/>
  <c r="I83" i="5" l="1"/>
  <c r="I28" i="3"/>
  <c r="Y8" i="3"/>
  <c r="Y7" i="3"/>
  <c r="Y6" i="3"/>
  <c r="AR77" i="3"/>
  <c r="R77" i="3"/>
  <c r="Q23" i="3"/>
  <c r="I23" i="3" s="1"/>
  <c r="S76" i="3"/>
  <c r="I76" i="3" s="1"/>
  <c r="S75" i="3"/>
  <c r="I75" i="3" s="1"/>
  <c r="S74" i="3"/>
  <c r="I74" i="3" s="1"/>
  <c r="S73" i="3"/>
  <c r="I73" i="3" s="1"/>
  <c r="S72" i="3"/>
  <c r="I72" i="3" s="1"/>
  <c r="S71" i="3"/>
  <c r="I71" i="3" s="1"/>
  <c r="S70" i="3"/>
  <c r="I70" i="3" s="1"/>
  <c r="S69" i="3"/>
  <c r="I69" i="3" s="1"/>
  <c r="S68" i="3"/>
  <c r="I68" i="3" s="1"/>
  <c r="S66" i="3"/>
  <c r="I66" i="3" s="1"/>
  <c r="S65" i="3"/>
  <c r="I65" i="3" s="1"/>
  <c r="S64" i="3"/>
  <c r="I64" i="3" s="1"/>
  <c r="S63" i="3"/>
  <c r="I63" i="3" s="1"/>
  <c r="S62" i="3"/>
  <c r="I62" i="3" s="1"/>
  <c r="S61" i="3"/>
  <c r="I61" i="3"/>
  <c r="S60" i="3"/>
  <c r="I60" i="3" s="1"/>
  <c r="S59" i="3"/>
  <c r="I59" i="3" s="1"/>
  <c r="S58" i="3"/>
  <c r="I58" i="3" s="1"/>
  <c r="S56" i="3"/>
  <c r="I56" i="3" s="1"/>
  <c r="S57" i="3"/>
  <c r="I57" i="3" s="1"/>
  <c r="S55" i="3"/>
  <c r="I55" i="3" s="1"/>
  <c r="S54" i="3"/>
  <c r="I54" i="3" s="1"/>
  <c r="S53" i="3"/>
  <c r="I53" i="3" s="1"/>
  <c r="S52" i="3"/>
  <c r="I52" i="3" s="1"/>
  <c r="S51" i="3"/>
  <c r="I51" i="3" s="1"/>
  <c r="S50" i="3"/>
  <c r="I50" i="3" s="1"/>
  <c r="S49" i="3"/>
  <c r="I49" i="3" s="1"/>
  <c r="S48" i="3"/>
  <c r="I48" i="3" s="1"/>
  <c r="S47" i="3"/>
  <c r="I47" i="3" s="1"/>
  <c r="S46" i="3"/>
  <c r="I46" i="3" s="1"/>
  <c r="S45" i="3"/>
  <c r="I45" i="3" s="1"/>
  <c r="W17" i="3"/>
  <c r="I17" i="3" s="1"/>
  <c r="S43" i="3" l="1"/>
  <c r="I43" i="3" s="1"/>
  <c r="S42" i="3"/>
  <c r="I42" i="3" s="1"/>
  <c r="S41" i="3"/>
  <c r="I41" i="3" s="1"/>
  <c r="S40" i="3"/>
  <c r="I40" i="3" s="1"/>
  <c r="W16" i="3"/>
  <c r="I16" i="3" s="1"/>
  <c r="S39" i="3"/>
  <c r="I39" i="3"/>
  <c r="S38" i="3"/>
  <c r="I38" i="3" s="1"/>
  <c r="S36" i="3"/>
  <c r="I36" i="3" s="1"/>
  <c r="S35" i="3"/>
  <c r="I35" i="3" s="1"/>
  <c r="S32" i="3"/>
  <c r="I32" i="3" s="1"/>
  <c r="S33" i="3"/>
  <c r="I33" i="3" s="1"/>
  <c r="S31" i="3"/>
  <c r="I31" i="3" s="1"/>
  <c r="S30" i="3"/>
  <c r="I30" i="3" s="1"/>
  <c r="S29" i="3"/>
  <c r="Q22" i="3"/>
  <c r="I22" i="3" s="1"/>
  <c r="Q21" i="3"/>
  <c r="I21" i="3" s="1"/>
  <c r="I25" i="3" l="1"/>
  <c r="I29" i="3"/>
  <c r="I77" i="3" s="1"/>
  <c r="S77" i="3"/>
  <c r="W15" i="3"/>
  <c r="AR15" i="3"/>
  <c r="I9" i="3"/>
  <c r="I8" i="3"/>
  <c r="I7" i="3"/>
  <c r="I6" i="3"/>
  <c r="I15" i="3" l="1"/>
  <c r="I18" i="3" s="1"/>
  <c r="I12" i="3"/>
  <c r="V32" i="5" l="1"/>
  <c r="R32" i="5"/>
  <c r="P32" i="5"/>
  <c r="Y31" i="5"/>
  <c r="I31" i="5" s="1"/>
  <c r="Y30" i="5"/>
  <c r="I30" i="5" s="1"/>
  <c r="AR29" i="5"/>
  <c r="W29" i="5"/>
  <c r="AR28" i="5"/>
  <c r="W28" i="5"/>
  <c r="S28" i="5"/>
  <c r="AR27" i="5"/>
  <c r="W27" i="5"/>
  <c r="S27" i="5"/>
  <c r="AR26" i="5"/>
  <c r="W26" i="5"/>
  <c r="S25" i="5"/>
  <c r="I25" i="5" s="1"/>
  <c r="S24" i="5"/>
  <c r="I24" i="5" s="1"/>
  <c r="S23" i="5"/>
  <c r="I23" i="5" s="1"/>
  <c r="AR22" i="5"/>
  <c r="Q22" i="5"/>
  <c r="AR21" i="5"/>
  <c r="Q21" i="5"/>
  <c r="Q20" i="5"/>
  <c r="I20" i="5" s="1"/>
  <c r="Q19" i="5"/>
  <c r="I19" i="5" s="1"/>
  <c r="Q18" i="5"/>
  <c r="I18" i="5" s="1"/>
  <c r="Q17" i="5"/>
  <c r="I17" i="5" s="1"/>
  <c r="Q16" i="5"/>
  <c r="I16" i="5" s="1"/>
  <c r="Q15" i="5"/>
  <c r="I15" i="5" s="1"/>
  <c r="Q14" i="5"/>
  <c r="I14" i="5" s="1"/>
  <c r="Q13" i="5"/>
  <c r="I13" i="5" s="1"/>
  <c r="Q12" i="5"/>
  <c r="I12" i="5" s="1"/>
  <c r="Q11" i="5"/>
  <c r="I22" i="5" l="1"/>
  <c r="I21" i="5"/>
  <c r="I28" i="5"/>
  <c r="I27" i="5"/>
  <c r="Q32" i="5"/>
  <c r="AR32" i="5"/>
  <c r="W32" i="5"/>
  <c r="I29" i="5"/>
  <c r="S32" i="5"/>
  <c r="Y32" i="5"/>
  <c r="I11" i="5"/>
  <c r="I26" i="5"/>
  <c r="I32" i="5" l="1"/>
</calcChain>
</file>

<file path=xl/sharedStrings.xml><?xml version="1.0" encoding="utf-8"?>
<sst xmlns="http://schemas.openxmlformats.org/spreadsheetml/2006/main" count="1219" uniqueCount="152">
  <si>
    <t>№ п/п</t>
  </si>
  <si>
    <t>Адрес МКД *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</si>
  <si>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</si>
  <si>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</si>
  <si>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</si>
  <si>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</si>
  <si>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</si>
  <si>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</si>
  <si>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</si>
  <si>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</si>
  <si>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</si>
  <si>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</si>
  <si>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</si>
  <si>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тип муниципального образования</t>
  </si>
  <si>
    <t>наименование муниципального образования</t>
  </si>
  <si>
    <t>улица (тип)</t>
  </si>
  <si>
    <t>наименование улицы</t>
  </si>
  <si>
    <t>дом</t>
  </si>
  <si>
    <t>корпус</t>
  </si>
  <si>
    <t>литера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</si>
  <si>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</si>
  <si>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</si>
  <si>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</si>
  <si>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</si>
  <si>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</si>
  <si>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 содействия реформированию жилищно-коммунального хозяйства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</si>
  <si>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</si>
  <si>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</si>
  <si>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</si>
  <si>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</si>
  <si>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</si>
  <si>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</si>
  <si>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</si>
  <si>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№ п\п</t>
  </si>
  <si>
    <t>Стоимость капитального ремонта ВСЕГО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</si>
  <si>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</si>
  <si>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</si>
  <si>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</si>
  <si>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</si>
  <si>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</si>
  <si>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отмостки</t>
  </si>
  <si>
    <t>Ремонт фундамента</t>
  </si>
  <si>
    <t>Утепление  фасадов</t>
  </si>
  <si>
    <t>Переустройство невентилируемой крыши на вентилируемую крышу</t>
  </si>
  <si>
    <t xml:space="preserve"> Устройство выходов на кровлю</t>
  </si>
  <si>
    <t>Установка коллективных (общедомовых) приборов учета и узлов управления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</si>
  <si>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</si>
  <si>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</si>
  <si>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</si>
  <si>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</si>
  <si>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</si>
  <si>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</si>
  <si>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</si>
  <si>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система электро-
снабжения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</si>
  <si>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</si>
  <si>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</si>
  <si>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</si>
  <si>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</si>
  <si>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</si>
  <si>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ед.</t>
  </si>
  <si>
    <t>кв.м.</t>
  </si>
  <si>
    <t>куб.м.</t>
  </si>
  <si>
    <t>Наименование муниципального образования</t>
  </si>
  <si>
    <t>Общая площадь МКД *, всего</t>
  </si>
  <si>
    <t>Количество МКД</t>
  </si>
  <si>
    <t>I квартал</t>
  </si>
  <si>
    <t>II квартал</t>
  </si>
  <si>
    <t>III квартал</t>
  </si>
  <si>
    <t>IV квартал</t>
  </si>
  <si>
    <t>Х</t>
  </si>
  <si>
    <t>город</t>
  </si>
  <si>
    <t>Обнинск</t>
  </si>
  <si>
    <t>проспект</t>
  </si>
  <si>
    <t>Ленина</t>
  </si>
  <si>
    <t>кирпич</t>
  </si>
  <si>
    <t>панели</t>
  </si>
  <si>
    <t>Маркса</t>
  </si>
  <si>
    <t>панель</t>
  </si>
  <si>
    <t xml:space="preserve">улица </t>
  </si>
  <si>
    <t>Аксенова</t>
  </si>
  <si>
    <t>улица</t>
  </si>
  <si>
    <t>Белкинская</t>
  </si>
  <si>
    <t>Гагарина</t>
  </si>
  <si>
    <t>Железнодорожная</t>
  </si>
  <si>
    <t>1</t>
  </si>
  <si>
    <t>Калужская</t>
  </si>
  <si>
    <t>Королева</t>
  </si>
  <si>
    <t>Курчатова</t>
  </si>
  <si>
    <t>А</t>
  </si>
  <si>
    <t>Победы</t>
  </si>
  <si>
    <t>Пушкина</t>
  </si>
  <si>
    <t>Энгельса</t>
  </si>
  <si>
    <t>Красных Зорь</t>
  </si>
  <si>
    <t>Мира</t>
  </si>
  <si>
    <t>Лейпунского</t>
  </si>
  <si>
    <t>Глинки</t>
  </si>
  <si>
    <t>9/20</t>
  </si>
  <si>
    <t>* - многоквартирный дом</t>
  </si>
  <si>
    <t xml:space="preserve">
</t>
  </si>
  <si>
    <t xml:space="preserve">Приложение № 2
к  постановлению Администрации г. Обнинска </t>
  </si>
  <si>
    <t xml:space="preserve">Приложение № 1
к  постановлению Администрации г. Обнинска </t>
  </si>
  <si>
    <t xml:space="preserve">Приложение № 3
к  постановлению Администрации г. Обнинска 
</t>
  </si>
  <si>
    <t>Калужская (1 под)</t>
  </si>
  <si>
    <t>2</t>
  </si>
  <si>
    <t>4</t>
  </si>
  <si>
    <t>5</t>
  </si>
  <si>
    <t>2020 год</t>
  </si>
  <si>
    <t>Всего по МО "Город Обнинск" по 2020 году</t>
  </si>
  <si>
    <t>2021 год</t>
  </si>
  <si>
    <t xml:space="preserve">Калужская </t>
  </si>
  <si>
    <t>2/5</t>
  </si>
  <si>
    <t>Блохинцева</t>
  </si>
  <si>
    <t>6/48</t>
  </si>
  <si>
    <t>Комарова</t>
  </si>
  <si>
    <t>Комсомольская</t>
  </si>
  <si>
    <t>Пионерский пр-д</t>
  </si>
  <si>
    <t>26/2</t>
  </si>
  <si>
    <t>30/1</t>
  </si>
  <si>
    <t>32</t>
  </si>
  <si>
    <t>Любого</t>
  </si>
  <si>
    <t>Труда</t>
  </si>
  <si>
    <t>Чехова</t>
  </si>
  <si>
    <t xml:space="preserve">Ленина </t>
  </si>
  <si>
    <t>13/1</t>
  </si>
  <si>
    <t>Всего по МО "Город Обнинск" по 2021 году</t>
  </si>
  <si>
    <t>отмостки</t>
  </si>
  <si>
    <t>крыши</t>
  </si>
  <si>
    <t>лифты</t>
  </si>
  <si>
    <t>Маркса        (1 лифт груз)</t>
  </si>
  <si>
    <t xml:space="preserve"> фасад</t>
  </si>
  <si>
    <t>Маркса  (груз)</t>
  </si>
  <si>
    <t>Перечень многоквартирных домов, которые подлежат капитальному ремонту 2020-2022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</si>
  <si>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 на 2020-2022</t>
  </si>
  <si>
    <t>12.2020</t>
  </si>
  <si>
    <t>шлак.бл.</t>
  </si>
  <si>
    <t>Итого по МО "Город Обнинск" по 2020 году</t>
  </si>
  <si>
    <t xml:space="preserve"> МО "Город Обнинск"</t>
  </si>
  <si>
    <t>панельный</t>
  </si>
  <si>
    <t>12.2021</t>
  </si>
  <si>
    <t xml:space="preserve">Энгельса </t>
  </si>
  <si>
    <t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2020-2022</t>
  </si>
  <si>
    <t>шлакоблоч</t>
  </si>
  <si>
    <t>проезд</t>
  </si>
  <si>
    <t>Пионеркский</t>
  </si>
  <si>
    <t>Маркса (1 гр)</t>
  </si>
  <si>
    <t>Кончаловского</t>
  </si>
  <si>
    <t>ж/бет панели</t>
  </si>
  <si>
    <t>просп.</t>
  </si>
  <si>
    <t>Итого по МО "Город Обнинск" по 2021 году</t>
  </si>
  <si>
    <r>
      <rPr>
        <u/>
        <sz val="12"/>
        <rFont val="Times New Roman"/>
        <family val="1"/>
        <charset val="204"/>
      </rPr>
      <t>06.03.2020</t>
    </r>
    <r>
      <rPr>
        <sz val="12"/>
        <rFont val="Times New Roman"/>
        <family val="1"/>
        <charset val="204"/>
      </rPr>
      <t xml:space="preserve"> №  </t>
    </r>
    <r>
      <rPr>
        <u/>
        <sz val="12"/>
        <rFont val="Times New Roman"/>
        <family val="1"/>
        <charset val="204"/>
      </rPr>
      <t>360-п</t>
    </r>
  </si>
  <si>
    <r>
      <rPr>
        <u/>
        <sz val="14"/>
        <rFont val="Times New Roman"/>
        <family val="1"/>
        <charset val="204"/>
      </rPr>
      <t xml:space="preserve">06.03.2020  </t>
    </r>
    <r>
      <rPr>
        <sz val="14"/>
        <rFont val="Times New Roman"/>
        <family val="1"/>
        <charset val="204"/>
      </rPr>
      <t xml:space="preserve">№  </t>
    </r>
    <r>
      <rPr>
        <u/>
        <sz val="14"/>
        <rFont val="Times New Roman"/>
        <family val="1"/>
        <charset val="204"/>
      </rPr>
      <t xml:space="preserve">360-п </t>
    </r>
  </si>
  <si>
    <r>
      <rPr>
        <u/>
        <sz val="12"/>
        <color theme="1"/>
        <rFont val="Times New Roman"/>
        <family val="1"/>
        <charset val="204"/>
      </rPr>
      <t xml:space="preserve">06.03.2020 </t>
    </r>
    <r>
      <rPr>
        <sz val="12"/>
        <color theme="1"/>
        <rFont val="Times New Roman"/>
        <family val="1"/>
        <charset val="204"/>
      </rPr>
      <t xml:space="preserve"> № </t>
    </r>
    <r>
      <rPr>
        <u/>
        <sz val="12"/>
        <color theme="1"/>
        <rFont val="Times New Roman"/>
        <family val="1"/>
        <charset val="204"/>
      </rPr>
      <t>360-п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</si>
</sst>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36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2"/>
      <color indexed="8"/>
      <name val="Times New Roman"/>
      <family val="2"/>
      <charset val="204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u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43" fontId="29" fillId="0" borderId="0" applyFont="0" applyFill="0" applyBorder="0" applyAlignment="0" applyProtection="0"/>
  </cellStyleXfs>
  <cellXfs count="487">
    <xf numFmtId="0" fontId="0" fillId="0" borderId="0" xfId="0"/>
    <xf numFmtId="3" fontId="10" fillId="0" borderId="2" xfId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/>
    </xf>
    <xf numFmtId="0" fontId="10" fillId="0" borderId="0" xfId="1" applyFont="1" applyFill="1" applyAlignment="1">
      <alignment horizontal="center"/>
    </xf>
    <xf numFmtId="0" fontId="11" fillId="0" borderId="0" xfId="1" applyFont="1" applyFill="1" applyAlignment="1">
      <alignment vertical="top" wrapText="1"/>
    </xf>
    <xf numFmtId="0" fontId="13" fillId="0" borderId="0" xfId="1" applyFont="1" applyFill="1"/>
    <xf numFmtId="3" fontId="10" fillId="0" borderId="2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/>
    </xf>
    <xf numFmtId="3" fontId="13" fillId="0" borderId="0" xfId="1" applyNumberFormat="1" applyFont="1" applyFill="1"/>
    <xf numFmtId="0" fontId="10" fillId="0" borderId="0" xfId="1" applyFont="1" applyFill="1"/>
    <xf numFmtId="0" fontId="11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 wrapText="1"/>
    </xf>
    <xf numFmtId="0" fontId="13" fillId="0" borderId="0" xfId="1" applyFont="1" applyFill="1" applyAlignment="1">
      <alignment horizont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right" vertical="center" indent="1"/>
    </xf>
    <xf numFmtId="4" fontId="11" fillId="0" borderId="6" xfId="0" applyNumberFormat="1" applyFont="1" applyFill="1" applyBorder="1" applyAlignment="1">
      <alignment horizontal="right" vertical="center" indent="1"/>
    </xf>
    <xf numFmtId="0" fontId="11" fillId="0" borderId="2" xfId="0" quotePrefix="1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center" wrapText="1"/>
    </xf>
    <xf numFmtId="1" fontId="11" fillId="0" borderId="2" xfId="2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right" vertical="center" indent="1"/>
    </xf>
    <xf numFmtId="0" fontId="11" fillId="0" borderId="2" xfId="0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right" vertical="center" indent="1"/>
    </xf>
    <xf numFmtId="4" fontId="11" fillId="0" borderId="2" xfId="0" quotePrefix="1" applyNumberFormat="1" applyFont="1" applyFill="1" applyBorder="1" applyAlignment="1">
      <alignment horizontal="center" vertical="center"/>
    </xf>
    <xf numFmtId="0" fontId="14" fillId="0" borderId="0" xfId="22" applyFont="1" applyFill="1" applyAlignment="1">
      <alignment horizontal="left" vertical="center"/>
    </xf>
    <xf numFmtId="0" fontId="14" fillId="0" borderId="0" xfId="22" applyFont="1" applyFill="1" applyAlignment="1">
      <alignment horizontal="center" vertical="center" wrapText="1"/>
    </xf>
    <xf numFmtId="0" fontId="14" fillId="0" borderId="0" xfId="22" applyFont="1" applyFill="1" applyAlignment="1">
      <alignment wrapText="1"/>
    </xf>
    <xf numFmtId="0" fontId="14" fillId="0" borderId="0" xfId="22" applyFont="1" applyFill="1" applyAlignment="1">
      <alignment horizontal="left" wrapText="1"/>
    </xf>
    <xf numFmtId="0" fontId="14" fillId="0" borderId="0" xfId="22" applyFont="1" applyFill="1" applyAlignment="1">
      <alignment horizontal="center" vertical="center"/>
    </xf>
    <xf numFmtId="0" fontId="14" fillId="0" borderId="0" xfId="22" applyFont="1" applyFill="1"/>
    <xf numFmtId="0" fontId="14" fillId="0" borderId="0" xfId="22" applyFont="1" applyFill="1" applyAlignment="1">
      <alignment vertical="center" wrapText="1"/>
    </xf>
    <xf numFmtId="3" fontId="14" fillId="0" borderId="2" xfId="22" applyNumberFormat="1" applyFont="1" applyFill="1" applyBorder="1" applyAlignment="1">
      <alignment horizontal="center" vertical="center" wrapText="1"/>
    </xf>
    <xf numFmtId="0" fontId="14" fillId="0" borderId="2" xfId="22" applyFont="1" applyFill="1" applyBorder="1" applyAlignment="1">
      <alignment horizontal="center" vertical="center"/>
    </xf>
    <xf numFmtId="3" fontId="14" fillId="0" borderId="2" xfId="22" applyNumberFormat="1" applyFont="1" applyFill="1" applyBorder="1" applyAlignment="1">
      <alignment horizontal="center"/>
    </xf>
    <xf numFmtId="3" fontId="14" fillId="0" borderId="2" xfId="22" applyNumberFormat="1" applyFont="1" applyFill="1" applyBorder="1" applyAlignment="1">
      <alignment horizontal="center" vertical="center"/>
    </xf>
    <xf numFmtId="0" fontId="14" fillId="0" borderId="0" xfId="22" applyFont="1" applyFill="1" applyAlignment="1">
      <alignment horizont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4" fontId="14" fillId="0" borderId="2" xfId="3" applyNumberFormat="1" applyFont="1" applyFill="1" applyBorder="1" applyAlignment="1">
      <alignment horizontal="right" vertical="center"/>
    </xf>
    <xf numFmtId="4" fontId="14" fillId="0" borderId="2" xfId="0" applyNumberFormat="1" applyFont="1" applyFill="1" applyBorder="1" applyAlignment="1">
      <alignment horizontal="right" vertical="center"/>
    </xf>
    <xf numFmtId="3" fontId="14" fillId="0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/>
    </xf>
    <xf numFmtId="3" fontId="14" fillId="0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/>
    </xf>
    <xf numFmtId="4" fontId="14" fillId="0" borderId="10" xfId="0" applyNumberFormat="1" applyFont="1" applyFill="1" applyBorder="1" applyAlignment="1">
      <alignment horizontal="right" vertical="center"/>
    </xf>
    <xf numFmtId="3" fontId="14" fillId="0" borderId="10" xfId="0" applyNumberFormat="1" applyFont="1" applyFill="1" applyBorder="1" applyAlignment="1">
      <alignment horizontal="center" vertical="center"/>
    </xf>
    <xf numFmtId="4" fontId="14" fillId="0" borderId="10" xfId="0" applyNumberFormat="1" applyFont="1" applyFill="1" applyBorder="1" applyAlignment="1">
      <alignment horizontal="center" vertical="center"/>
    </xf>
    <xf numFmtId="1" fontId="14" fillId="0" borderId="10" xfId="0" applyNumberFormat="1" applyFont="1" applyFill="1" applyBorder="1" applyAlignment="1">
      <alignment horizontal="right" vertical="center"/>
    </xf>
    <xf numFmtId="3" fontId="14" fillId="0" borderId="10" xfId="0" applyNumberFormat="1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center" vertical="center"/>
    </xf>
    <xf numFmtId="4" fontId="14" fillId="2" borderId="11" xfId="0" applyNumberFormat="1" applyFont="1" applyFill="1" applyBorder="1" applyAlignment="1">
      <alignment horizontal="right" vertical="center"/>
    </xf>
    <xf numFmtId="3" fontId="14" fillId="2" borderId="11" xfId="0" applyNumberFormat="1" applyFont="1" applyFill="1" applyBorder="1" applyAlignment="1">
      <alignment horizontal="right" vertical="center"/>
    </xf>
    <xf numFmtId="1" fontId="14" fillId="2" borderId="11" xfId="0" applyNumberFormat="1" applyFont="1" applyFill="1" applyBorder="1" applyAlignment="1">
      <alignment horizontal="right" vertical="center"/>
    </xf>
    <xf numFmtId="4" fontId="14" fillId="2" borderId="2" xfId="0" applyNumberFormat="1" applyFont="1" applyFill="1" applyBorder="1" applyAlignment="1">
      <alignment horizontal="right" vertical="center"/>
    </xf>
    <xf numFmtId="49" fontId="14" fillId="2" borderId="2" xfId="0" applyNumberFormat="1" applyFont="1" applyFill="1" applyBorder="1" applyAlignment="1">
      <alignment horizontal="center" vertical="center"/>
    </xf>
    <xf numFmtId="3" fontId="14" fillId="2" borderId="2" xfId="0" applyNumberFormat="1" applyFont="1" applyFill="1" applyBorder="1" applyAlignment="1">
      <alignment horizontal="right" vertical="center"/>
    </xf>
    <xf numFmtId="4" fontId="14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right" vertical="center"/>
    </xf>
    <xf numFmtId="4" fontId="14" fillId="2" borderId="2" xfId="0" applyNumberFormat="1" applyFont="1" applyFill="1" applyBorder="1" applyAlignment="1">
      <alignment horizontal="left" vertical="center"/>
    </xf>
    <xf numFmtId="4" fontId="14" fillId="2" borderId="2" xfId="3" applyNumberFormat="1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 wrapText="1"/>
    </xf>
    <xf numFmtId="49" fontId="14" fillId="2" borderId="10" xfId="0" applyNumberFormat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4" fontId="14" fillId="2" borderId="10" xfId="0" applyNumberFormat="1" applyFont="1" applyFill="1" applyBorder="1" applyAlignment="1">
      <alignment horizontal="right" vertical="center"/>
    </xf>
    <xf numFmtId="3" fontId="14" fillId="2" borderId="10" xfId="0" applyNumberFormat="1" applyFont="1" applyFill="1" applyBorder="1" applyAlignment="1">
      <alignment horizontal="right" vertical="center"/>
    </xf>
    <xf numFmtId="4" fontId="14" fillId="2" borderId="10" xfId="0" applyNumberFormat="1" applyFont="1" applyFill="1" applyBorder="1" applyAlignment="1">
      <alignment horizontal="center" vertical="center"/>
    </xf>
    <xf numFmtId="4" fontId="14" fillId="2" borderId="12" xfId="0" applyNumberFormat="1" applyFont="1" applyFill="1" applyBorder="1" applyAlignment="1">
      <alignment horizontal="right" vertical="center"/>
    </xf>
    <xf numFmtId="1" fontId="14" fillId="2" borderId="10" xfId="0" applyNumberFormat="1" applyFont="1" applyFill="1" applyBorder="1" applyAlignment="1">
      <alignment horizontal="right" vertical="center"/>
    </xf>
    <xf numFmtId="4" fontId="14" fillId="2" borderId="10" xfId="3" applyNumberFormat="1" applyFont="1" applyFill="1" applyBorder="1" applyAlignment="1">
      <alignment horizontal="right" vertical="center"/>
    </xf>
    <xf numFmtId="0" fontId="14" fillId="0" borderId="16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center" vertical="center"/>
    </xf>
    <xf numFmtId="4" fontId="14" fillId="0" borderId="16" xfId="0" applyNumberFormat="1" applyFont="1" applyFill="1" applyBorder="1" applyAlignment="1">
      <alignment horizontal="right" vertical="center"/>
    </xf>
    <xf numFmtId="3" fontId="14" fillId="0" borderId="16" xfId="0" applyNumberFormat="1" applyFont="1" applyFill="1" applyBorder="1" applyAlignment="1">
      <alignment horizontal="right" vertical="center"/>
    </xf>
    <xf numFmtId="4" fontId="14" fillId="0" borderId="16" xfId="0" applyNumberFormat="1" applyFont="1" applyFill="1" applyBorder="1" applyAlignment="1">
      <alignment horizontal="center" vertical="center"/>
    </xf>
    <xf numFmtId="1" fontId="14" fillId="0" borderId="16" xfId="0" applyNumberFormat="1" applyFont="1" applyFill="1" applyBorder="1" applyAlignment="1">
      <alignment horizontal="right" vertical="center"/>
    </xf>
    <xf numFmtId="4" fontId="14" fillId="0" borderId="16" xfId="3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/>
    <xf numFmtId="0" fontId="17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center" vertical="center"/>
    </xf>
    <xf numFmtId="4" fontId="15" fillId="0" borderId="14" xfId="0" applyNumberFormat="1" applyFont="1" applyFill="1" applyBorder="1" applyAlignment="1">
      <alignment horizontal="right" vertical="center"/>
    </xf>
    <xf numFmtId="3" fontId="15" fillId="0" borderId="14" xfId="0" applyNumberFormat="1" applyFont="1" applyFill="1" applyBorder="1" applyAlignment="1">
      <alignment horizontal="right" vertical="center"/>
    </xf>
    <xf numFmtId="4" fontId="15" fillId="0" borderId="14" xfId="0" applyNumberFormat="1" applyFont="1" applyFill="1" applyBorder="1" applyAlignment="1">
      <alignment horizontal="center" vertical="center"/>
    </xf>
    <xf numFmtId="1" fontId="15" fillId="0" borderId="14" xfId="0" applyNumberFormat="1" applyFont="1" applyFill="1" applyBorder="1" applyAlignment="1">
      <alignment horizontal="right" vertical="center"/>
    </xf>
    <xf numFmtId="4" fontId="15" fillId="0" borderId="14" xfId="3" applyNumberFormat="1" applyFont="1" applyFill="1" applyBorder="1" applyAlignment="1">
      <alignment horizontal="right" vertical="center"/>
    </xf>
    <xf numFmtId="0" fontId="15" fillId="0" borderId="17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4" fontId="15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right" vertical="center"/>
    </xf>
    <xf numFmtId="4" fontId="15" fillId="0" borderId="0" xfId="3" applyNumberFormat="1" applyFont="1" applyFill="1" applyBorder="1" applyAlignment="1">
      <alignment horizontal="right" vertical="center"/>
    </xf>
    <xf numFmtId="0" fontId="14" fillId="2" borderId="0" xfId="22" applyFont="1" applyFill="1"/>
    <xf numFmtId="0" fontId="14" fillId="0" borderId="2" xfId="22" applyFont="1" applyFill="1" applyBorder="1"/>
    <xf numFmtId="0" fontId="12" fillId="2" borderId="2" xfId="0" applyFont="1" applyFill="1" applyBorder="1" applyAlignment="1">
      <alignment horizontal="center" vertical="center"/>
    </xf>
    <xf numFmtId="0" fontId="14" fillId="2" borderId="0" xfId="22" applyFont="1" applyFill="1" applyAlignment="1">
      <alignment horizontal="left" vertical="center"/>
    </xf>
    <xf numFmtId="0" fontId="14" fillId="2" borderId="0" xfId="22" applyFont="1" applyFill="1" applyAlignment="1">
      <alignment horizontal="center" vertical="center" wrapText="1"/>
    </xf>
    <xf numFmtId="0" fontId="14" fillId="2" borderId="0" xfId="22" applyFont="1" applyFill="1" applyAlignment="1">
      <alignment wrapText="1"/>
    </xf>
    <xf numFmtId="0" fontId="14" fillId="2" borderId="0" xfId="22" applyFont="1" applyFill="1" applyAlignment="1">
      <alignment horizontal="left" wrapText="1"/>
    </xf>
    <xf numFmtId="0" fontId="14" fillId="2" borderId="0" xfId="22" applyFont="1" applyFill="1" applyAlignment="1">
      <alignment horizontal="center" vertical="center"/>
    </xf>
    <xf numFmtId="0" fontId="20" fillId="2" borderId="2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 wrapText="1"/>
    </xf>
    <xf numFmtId="0" fontId="21" fillId="2" borderId="0" xfId="0" applyFont="1" applyFill="1"/>
    <xf numFmtId="0" fontId="20" fillId="2" borderId="14" xfId="0" applyFont="1" applyFill="1" applyBorder="1" applyAlignment="1">
      <alignment horizontal="left" vertical="center"/>
    </xf>
    <xf numFmtId="0" fontId="20" fillId="2" borderId="14" xfId="0" applyFont="1" applyFill="1" applyBorder="1" applyAlignment="1">
      <alignment horizontal="left" vertical="center" wrapText="1"/>
    </xf>
    <xf numFmtId="0" fontId="20" fillId="0" borderId="0" xfId="22" applyFont="1" applyFill="1"/>
    <xf numFmtId="0" fontId="20" fillId="0" borderId="2" xfId="22" applyFont="1" applyFill="1" applyBorder="1" applyAlignment="1">
      <alignment horizontal="center" vertical="center" textRotation="90" wrapText="1"/>
    </xf>
    <xf numFmtId="0" fontId="20" fillId="0" borderId="2" xfId="22" applyFont="1" applyFill="1" applyBorder="1" applyAlignment="1">
      <alignment horizontal="center" vertical="center" wrapText="1"/>
    </xf>
    <xf numFmtId="3" fontId="20" fillId="0" borderId="2" xfId="22" applyNumberFormat="1" applyFont="1" applyFill="1" applyBorder="1" applyAlignment="1">
      <alignment horizontal="center" vertical="center" wrapText="1"/>
    </xf>
    <xf numFmtId="0" fontId="20" fillId="0" borderId="2" xfId="22" applyFont="1" applyFill="1" applyBorder="1" applyAlignment="1">
      <alignment horizontal="center" vertical="center"/>
    </xf>
    <xf numFmtId="3" fontId="20" fillId="0" borderId="2" xfId="22" applyNumberFormat="1" applyFont="1" applyFill="1" applyBorder="1" applyAlignment="1">
      <alignment horizontal="center"/>
    </xf>
    <xf numFmtId="3" fontId="20" fillId="0" borderId="2" xfId="22" applyNumberFormat="1" applyFont="1" applyFill="1" applyBorder="1" applyAlignment="1">
      <alignment horizontal="center" vertical="center"/>
    </xf>
    <xf numFmtId="0" fontId="20" fillId="0" borderId="0" xfId="22" applyFont="1" applyFill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3" fontId="20" fillId="2" borderId="2" xfId="2" applyNumberFormat="1" applyFont="1" applyFill="1" applyBorder="1" applyAlignment="1">
      <alignment horizontal="right" vertical="center"/>
    </xf>
    <xf numFmtId="4" fontId="20" fillId="2" borderId="2" xfId="0" applyNumberFormat="1" applyFont="1" applyFill="1" applyBorder="1" applyAlignment="1">
      <alignment horizontal="right" vertical="center"/>
    </xf>
    <xf numFmtId="3" fontId="20" fillId="2" borderId="2" xfId="0" applyNumberFormat="1" applyFont="1" applyFill="1" applyBorder="1" applyAlignment="1">
      <alignment horizontal="right" vertical="center"/>
    </xf>
    <xf numFmtId="3" fontId="22" fillId="2" borderId="2" xfId="0" applyNumberFormat="1" applyFont="1" applyFill="1" applyBorder="1" applyAlignment="1">
      <alignment vertical="center"/>
    </xf>
    <xf numFmtId="4" fontId="20" fillId="2" borderId="2" xfId="3" applyNumberFormat="1" applyFont="1" applyFill="1" applyBorder="1" applyAlignment="1">
      <alignment horizontal="right" vertical="center"/>
    </xf>
    <xf numFmtId="3" fontId="20" fillId="2" borderId="14" xfId="2" applyNumberFormat="1" applyFont="1" applyFill="1" applyBorder="1" applyAlignment="1">
      <alignment horizontal="right" vertical="center"/>
    </xf>
    <xf numFmtId="3" fontId="23" fillId="2" borderId="0" xfId="0" applyNumberFormat="1" applyFont="1" applyFill="1"/>
    <xf numFmtId="49" fontId="20" fillId="2" borderId="2" xfId="0" applyNumberFormat="1" applyFont="1" applyFill="1" applyBorder="1" applyAlignment="1">
      <alignment horizontal="center" vertical="center"/>
    </xf>
    <xf numFmtId="4" fontId="22" fillId="2" borderId="2" xfId="2" applyNumberFormat="1" applyFont="1" applyFill="1" applyBorder="1" applyAlignment="1">
      <alignment horizontal="center" vertical="center"/>
    </xf>
    <xf numFmtId="0" fontId="20" fillId="2" borderId="0" xfId="22" applyFont="1" applyFill="1"/>
    <xf numFmtId="4" fontId="22" fillId="2" borderId="2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3" fontId="24" fillId="2" borderId="0" xfId="2" applyNumberFormat="1" applyFont="1" applyFill="1" applyBorder="1" applyAlignment="1">
      <alignment horizontal="right" vertical="center"/>
    </xf>
    <xf numFmtId="4" fontId="20" fillId="2" borderId="0" xfId="0" applyNumberFormat="1" applyFont="1" applyFill="1" applyBorder="1" applyAlignment="1">
      <alignment horizontal="right" vertical="center"/>
    </xf>
    <xf numFmtId="3" fontId="20" fillId="2" borderId="0" xfId="0" applyNumberFormat="1" applyFont="1" applyFill="1" applyBorder="1" applyAlignment="1">
      <alignment horizontal="right" vertical="center"/>
    </xf>
    <xf numFmtId="4" fontId="22" fillId="2" borderId="0" xfId="0" applyNumberFormat="1" applyFont="1" applyFill="1" applyBorder="1" applyAlignment="1">
      <alignment horizontal="center" vertical="center"/>
    </xf>
    <xf numFmtId="0" fontId="20" fillId="2" borderId="2" xfId="22" applyFont="1" applyFill="1" applyBorder="1"/>
    <xf numFmtId="4" fontId="22" fillId="2" borderId="13" xfId="0" applyNumberFormat="1" applyFont="1" applyFill="1" applyBorder="1" applyAlignment="1">
      <alignment horizontal="center" vertical="center"/>
    </xf>
    <xf numFmtId="4" fontId="20" fillId="2" borderId="0" xfId="3" applyNumberFormat="1" applyFont="1" applyFill="1" applyBorder="1" applyAlignment="1">
      <alignment horizontal="right" vertical="center"/>
    </xf>
    <xf numFmtId="3" fontId="20" fillId="2" borderId="0" xfId="2" applyNumberFormat="1" applyFont="1" applyFill="1" applyBorder="1" applyAlignment="1">
      <alignment horizontal="right" vertical="center"/>
    </xf>
    <xf numFmtId="0" fontId="20" fillId="2" borderId="0" xfId="22" applyFont="1" applyFill="1" applyBorder="1"/>
    <xf numFmtId="4" fontId="20" fillId="2" borderId="2" xfId="0" applyNumberFormat="1" applyFont="1" applyFill="1" applyBorder="1" applyAlignment="1">
      <alignment horizontal="center" vertical="center"/>
    </xf>
    <xf numFmtId="0" fontId="20" fillId="2" borderId="21" xfId="22" applyFont="1" applyFill="1" applyBorder="1"/>
    <xf numFmtId="0" fontId="20" fillId="2" borderId="20" xfId="22" applyFont="1" applyFill="1" applyBorder="1"/>
    <xf numFmtId="0" fontId="20" fillId="2" borderId="2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/>
    </xf>
    <xf numFmtId="4" fontId="22" fillId="2" borderId="14" xfId="0" applyNumberFormat="1" applyFont="1" applyFill="1" applyBorder="1" applyAlignment="1">
      <alignment horizontal="center" vertical="center"/>
    </xf>
    <xf numFmtId="0" fontId="21" fillId="0" borderId="0" xfId="0" applyFont="1"/>
    <xf numFmtId="3" fontId="23" fillId="0" borderId="0" xfId="0" applyNumberFormat="1" applyFont="1"/>
    <xf numFmtId="4" fontId="23" fillId="0" borderId="0" xfId="0" applyNumberFormat="1" applyFont="1" applyAlignment="1">
      <alignment horizontal="center"/>
    </xf>
    <xf numFmtId="3" fontId="21" fillId="0" borderId="0" xfId="0" applyNumberFormat="1" applyFont="1"/>
    <xf numFmtId="4" fontId="23" fillId="0" borderId="0" xfId="0" applyNumberFormat="1" applyFont="1"/>
    <xf numFmtId="0" fontId="20" fillId="4" borderId="2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center" vertical="center"/>
    </xf>
    <xf numFmtId="4" fontId="20" fillId="4" borderId="2" xfId="0" applyNumberFormat="1" applyFont="1" applyFill="1" applyBorder="1" applyAlignment="1">
      <alignment horizontal="right" vertical="center"/>
    </xf>
    <xf numFmtId="3" fontId="20" fillId="4" borderId="2" xfId="0" applyNumberFormat="1" applyFont="1" applyFill="1" applyBorder="1" applyAlignment="1">
      <alignment horizontal="right" vertical="center"/>
    </xf>
    <xf numFmtId="4" fontId="22" fillId="4" borderId="13" xfId="0" applyNumberFormat="1" applyFont="1" applyFill="1" applyBorder="1" applyAlignment="1">
      <alignment horizontal="center" vertical="center"/>
    </xf>
    <xf numFmtId="4" fontId="20" fillId="4" borderId="2" xfId="3" applyNumberFormat="1" applyFont="1" applyFill="1" applyBorder="1" applyAlignment="1">
      <alignment horizontal="right" vertical="center"/>
    </xf>
    <xf numFmtId="0" fontId="20" fillId="4" borderId="0" xfId="22" applyFont="1" applyFill="1"/>
    <xf numFmtId="3" fontId="20" fillId="2" borderId="11" xfId="2" applyNumberFormat="1" applyFont="1" applyFill="1" applyBorder="1" applyAlignment="1">
      <alignment horizontal="right" vertical="center"/>
    </xf>
    <xf numFmtId="3" fontId="20" fillId="4" borderId="2" xfId="2" applyNumberFormat="1" applyFont="1" applyFill="1" applyBorder="1" applyAlignment="1">
      <alignment horizontal="right" vertical="center"/>
    </xf>
    <xf numFmtId="0" fontId="20" fillId="2" borderId="0" xfId="0" applyFont="1" applyFill="1"/>
    <xf numFmtId="0" fontId="24" fillId="4" borderId="2" xfId="0" applyFont="1" applyFill="1" applyBorder="1" applyAlignment="1">
      <alignment horizontal="left" vertical="center"/>
    </xf>
    <xf numFmtId="4" fontId="22" fillId="4" borderId="2" xfId="0" applyNumberFormat="1" applyFont="1" applyFill="1" applyBorder="1" applyAlignment="1">
      <alignment horizontal="center" vertical="center"/>
    </xf>
    <xf numFmtId="4" fontId="20" fillId="4" borderId="2" xfId="2" applyNumberFormat="1" applyFont="1" applyFill="1" applyBorder="1" applyAlignment="1">
      <alignment horizontal="right" vertical="center"/>
    </xf>
    <xf numFmtId="0" fontId="19" fillId="0" borderId="2" xfId="22" applyFont="1" applyFill="1" applyBorder="1" applyAlignment="1">
      <alignment horizontal="left" vertical="center"/>
    </xf>
    <xf numFmtId="0" fontId="15" fillId="0" borderId="2" xfId="22" applyFont="1" applyFill="1" applyBorder="1" applyAlignment="1">
      <alignment horizontal="left" vertical="center"/>
    </xf>
    <xf numFmtId="0" fontId="15" fillId="0" borderId="2" xfId="22" applyFont="1" applyFill="1" applyBorder="1" applyAlignment="1">
      <alignment horizontal="left" vertical="center" wrapText="1"/>
    </xf>
    <xf numFmtId="0" fontId="15" fillId="0" borderId="2" xfId="22" applyFont="1" applyFill="1" applyBorder="1" applyAlignment="1">
      <alignment horizontal="center" vertical="center"/>
    </xf>
    <xf numFmtId="4" fontId="15" fillId="0" borderId="2" xfId="22" applyNumberFormat="1" applyFont="1" applyFill="1" applyBorder="1" applyAlignment="1">
      <alignment horizontal="right" vertical="center"/>
    </xf>
    <xf numFmtId="3" fontId="15" fillId="0" borderId="2" xfId="22" applyNumberFormat="1" applyFont="1" applyFill="1" applyBorder="1" applyAlignment="1">
      <alignment horizontal="right" vertical="center"/>
    </xf>
    <xf numFmtId="1" fontId="15" fillId="0" borderId="2" xfId="22" applyNumberFormat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 wrapText="1"/>
    </xf>
    <xf numFmtId="0" fontId="10" fillId="0" borderId="2" xfId="1" applyFont="1" applyFill="1" applyBorder="1" applyAlignment="1">
      <alignment horizontal="center" vertical="center" textRotation="90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19" fillId="5" borderId="3" xfId="22" applyFont="1" applyFill="1" applyBorder="1" applyAlignment="1">
      <alignment horizontal="left" vertical="center"/>
    </xf>
    <xf numFmtId="0" fontId="15" fillId="5" borderId="8" xfId="22" applyFont="1" applyFill="1" applyBorder="1" applyAlignment="1">
      <alignment horizontal="left" vertical="center"/>
    </xf>
    <xf numFmtId="0" fontId="15" fillId="5" borderId="8" xfId="22" applyFont="1" applyFill="1" applyBorder="1" applyAlignment="1">
      <alignment horizontal="left" vertical="center" wrapText="1"/>
    </xf>
    <xf numFmtId="0" fontId="15" fillId="5" borderId="8" xfId="22" applyFont="1" applyFill="1" applyBorder="1" applyAlignment="1">
      <alignment horizontal="center" vertical="center"/>
    </xf>
    <xf numFmtId="0" fontId="15" fillId="5" borderId="8" xfId="22" applyFont="1" applyFill="1" applyBorder="1" applyAlignment="1">
      <alignment vertical="center"/>
    </xf>
    <xf numFmtId="3" fontId="15" fillId="5" borderId="8" xfId="22" applyNumberFormat="1" applyFont="1" applyFill="1" applyBorder="1" applyAlignment="1">
      <alignment vertical="center"/>
    </xf>
    <xf numFmtId="0" fontId="15" fillId="5" borderId="9" xfId="22" applyFont="1" applyFill="1" applyBorder="1" applyAlignment="1">
      <alignment vertical="center"/>
    </xf>
    <xf numFmtId="0" fontId="14" fillId="5" borderId="0" xfId="22" applyFont="1" applyFill="1"/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/>
    </xf>
    <xf numFmtId="4" fontId="17" fillId="0" borderId="2" xfId="0" applyNumberFormat="1" applyFont="1" applyFill="1" applyBorder="1" applyAlignment="1">
      <alignment horizontal="left" vertical="center"/>
    </xf>
    <xf numFmtId="3" fontId="17" fillId="0" borderId="2" xfId="0" applyNumberFormat="1" applyFont="1" applyFill="1" applyBorder="1" applyAlignment="1">
      <alignment horizontal="left" vertical="center"/>
    </xf>
    <xf numFmtId="3" fontId="17" fillId="0" borderId="2" xfId="2" applyNumberFormat="1" applyFont="1" applyFill="1" applyBorder="1" applyAlignment="1">
      <alignment horizontal="left" vertical="center" indent="1"/>
    </xf>
    <xf numFmtId="49" fontId="17" fillId="0" borderId="2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7" fillId="0" borderId="2" xfId="3" applyFont="1" applyFill="1" applyBorder="1" applyAlignment="1">
      <alignment horizontal="left" vertical="center" wrapText="1"/>
    </xf>
    <xf numFmtId="0" fontId="17" fillId="0" borderId="2" xfId="3" applyNumberFormat="1" applyFont="1" applyBorder="1" applyAlignment="1">
      <alignment horizontal="left" wrapText="1"/>
    </xf>
    <xf numFmtId="1" fontId="17" fillId="0" borderId="2" xfId="2" applyNumberFormat="1" applyFont="1" applyBorder="1" applyAlignment="1">
      <alignment horizontal="left"/>
    </xf>
    <xf numFmtId="4" fontId="17" fillId="0" borderId="2" xfId="2" applyNumberFormat="1" applyFont="1" applyFill="1" applyBorder="1" applyAlignment="1">
      <alignment horizontal="left" vertical="center"/>
    </xf>
    <xf numFmtId="3" fontId="17" fillId="0" borderId="2" xfId="2" applyNumberFormat="1" applyFont="1" applyBorder="1" applyAlignment="1">
      <alignment horizontal="left"/>
    </xf>
    <xf numFmtId="0" fontId="17" fillId="0" borderId="2" xfId="3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/>
    </xf>
    <xf numFmtId="49" fontId="17" fillId="2" borderId="2" xfId="0" applyNumberFormat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left" vertical="center"/>
    </xf>
    <xf numFmtId="4" fontId="17" fillId="0" borderId="22" xfId="0" applyNumberFormat="1" applyFont="1" applyFill="1" applyBorder="1" applyAlignment="1">
      <alignment horizontal="left" vertical="center"/>
    </xf>
    <xf numFmtId="3" fontId="17" fillId="0" borderId="22" xfId="0" applyNumberFormat="1" applyFont="1" applyFill="1" applyBorder="1" applyAlignment="1">
      <alignment horizontal="left" vertical="center"/>
    </xf>
    <xf numFmtId="3" fontId="17" fillId="0" borderId="22" xfId="2" applyNumberFormat="1" applyFont="1" applyFill="1" applyBorder="1" applyAlignment="1">
      <alignment horizontal="left" vertical="center" indent="1"/>
    </xf>
    <xf numFmtId="49" fontId="17" fillId="0" borderId="22" xfId="0" applyNumberFormat="1" applyFont="1" applyFill="1" applyBorder="1" applyAlignment="1">
      <alignment horizontal="left" vertical="center"/>
    </xf>
    <xf numFmtId="1" fontId="17" fillId="0" borderId="2" xfId="0" applyNumberFormat="1" applyFont="1" applyFill="1" applyBorder="1" applyAlignment="1">
      <alignment horizontal="left" vertical="center"/>
    </xf>
    <xf numFmtId="0" fontId="17" fillId="0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4" fontId="17" fillId="2" borderId="2" xfId="0" applyNumberFormat="1" applyFont="1" applyFill="1" applyBorder="1" applyAlignment="1">
      <alignment horizontal="left" vertical="center"/>
    </xf>
    <xf numFmtId="3" fontId="17" fillId="2" borderId="2" xfId="0" applyNumberFormat="1" applyFont="1" applyFill="1" applyBorder="1" applyAlignment="1">
      <alignment horizontal="left" vertical="center"/>
    </xf>
    <xf numFmtId="3" fontId="17" fillId="2" borderId="2" xfId="2" applyNumberFormat="1" applyFont="1" applyFill="1" applyBorder="1" applyAlignment="1">
      <alignment horizontal="left" vertical="center" indent="1"/>
    </xf>
    <xf numFmtId="49" fontId="17" fillId="2" borderId="2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horizontal="left"/>
    </xf>
    <xf numFmtId="1" fontId="17" fillId="0" borderId="2" xfId="2" applyNumberFormat="1" applyFont="1" applyFill="1" applyBorder="1" applyAlignment="1">
      <alignment horizontal="left" vertical="center"/>
    </xf>
    <xf numFmtId="3" fontId="17" fillId="0" borderId="2" xfId="2" applyNumberFormat="1" applyFont="1" applyFill="1" applyBorder="1" applyAlignment="1">
      <alignment horizontal="left" vertical="center"/>
    </xf>
    <xf numFmtId="1" fontId="12" fillId="0" borderId="18" xfId="0" applyNumberFormat="1" applyFont="1" applyFill="1" applyBorder="1" applyAlignment="1">
      <alignment horizontal="center" vertical="center"/>
    </xf>
    <xf numFmtId="4" fontId="12" fillId="0" borderId="18" xfId="0" applyNumberFormat="1" applyFont="1" applyFill="1" applyBorder="1" applyAlignment="1">
      <alignment horizontal="left" vertical="center"/>
    </xf>
    <xf numFmtId="3" fontId="12" fillId="0" borderId="18" xfId="0" applyNumberFormat="1" applyFont="1" applyFill="1" applyBorder="1" applyAlignment="1">
      <alignment horizontal="left" vertical="center"/>
    </xf>
    <xf numFmtId="3" fontId="12" fillId="2" borderId="18" xfId="2" applyNumberFormat="1" applyFont="1" applyFill="1" applyBorder="1" applyAlignment="1">
      <alignment horizontal="left" vertical="center" indent="1"/>
    </xf>
    <xf numFmtId="0" fontId="12" fillId="0" borderId="18" xfId="0" quotePrefix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2" fillId="5" borderId="3" xfId="22" applyFont="1" applyFill="1" applyBorder="1" applyAlignment="1">
      <alignment horizontal="left" vertical="center"/>
    </xf>
    <xf numFmtId="0" fontId="12" fillId="5" borderId="4" xfId="1" applyFont="1" applyFill="1" applyBorder="1" applyAlignment="1">
      <alignment vertical="center" wrapText="1"/>
    </xf>
    <xf numFmtId="0" fontId="12" fillId="5" borderId="4" xfId="1" applyFont="1" applyFill="1" applyBorder="1" applyAlignment="1">
      <alignment vertical="center"/>
    </xf>
    <xf numFmtId="0" fontId="12" fillId="5" borderId="5" xfId="1" applyFont="1" applyFill="1" applyBorder="1" applyAlignment="1">
      <alignment horizontal="center" vertical="center"/>
    </xf>
    <xf numFmtId="0" fontId="26" fillId="5" borderId="0" xfId="1" applyFont="1" applyFill="1"/>
    <xf numFmtId="0" fontId="5" fillId="0" borderId="0" xfId="1" applyFont="1" applyFill="1" applyAlignment="1">
      <alignment horizontal="center" vertical="center"/>
    </xf>
    <xf numFmtId="0" fontId="25" fillId="0" borderId="0" xfId="1" applyFont="1" applyFill="1" applyAlignment="1">
      <alignment horizontal="right" vertical="center" wrapText="1"/>
    </xf>
    <xf numFmtId="0" fontId="28" fillId="0" borderId="2" xfId="1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 wrapText="1"/>
    </xf>
    <xf numFmtId="0" fontId="28" fillId="0" borderId="2" xfId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2" xfId="2" applyFont="1" applyFill="1" applyBorder="1" applyAlignment="1">
      <alignment horizontal="left" vertical="center" wrapText="1"/>
    </xf>
    <xf numFmtId="4" fontId="17" fillId="0" borderId="2" xfId="2" applyNumberFormat="1" applyFont="1" applyFill="1" applyBorder="1" applyAlignment="1">
      <alignment horizontal="center" vertical="center"/>
    </xf>
    <xf numFmtId="3" fontId="17" fillId="0" borderId="2" xfId="2" applyNumberFormat="1" applyFont="1" applyFill="1" applyBorder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3" fontId="17" fillId="0" borderId="2" xfId="3" applyNumberFormat="1" applyFont="1" applyFill="1" applyBorder="1" applyAlignment="1">
      <alignment horizontal="center" vertical="center"/>
    </xf>
    <xf numFmtId="4" fontId="17" fillId="0" borderId="2" xfId="3" applyNumberFormat="1" applyFont="1" applyBorder="1" applyAlignment="1">
      <alignment horizontal="center" vertical="center"/>
    </xf>
    <xf numFmtId="4" fontId="17" fillId="0" borderId="2" xfId="3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/>
    <xf numFmtId="0" fontId="25" fillId="0" borderId="0" xfId="1" applyFont="1" applyFill="1"/>
    <xf numFmtId="0" fontId="25" fillId="0" borderId="0" xfId="1" applyFont="1"/>
    <xf numFmtId="0" fontId="12" fillId="0" borderId="0" xfId="0" applyFont="1"/>
    <xf numFmtId="0" fontId="17" fillId="0" borderId="0" xfId="0" applyFont="1"/>
    <xf numFmtId="0" fontId="12" fillId="0" borderId="0" xfId="0" applyFont="1" applyFill="1"/>
    <xf numFmtId="0" fontId="17" fillId="0" borderId="0" xfId="0" applyFont="1" applyFill="1"/>
    <xf numFmtId="0" fontId="12" fillId="0" borderId="11" xfId="0" applyFont="1" applyFill="1" applyBorder="1" applyAlignment="1">
      <alignment vertical="center"/>
    </xf>
    <xf numFmtId="0" fontId="12" fillId="0" borderId="11" xfId="0" applyFont="1" applyFill="1" applyBorder="1" applyAlignment="1">
      <alignment horizontal="center" vertical="center" wrapText="1"/>
    </xf>
    <xf numFmtId="4" fontId="12" fillId="0" borderId="11" xfId="0" applyNumberFormat="1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vertical="center" wrapText="1"/>
    </xf>
    <xf numFmtId="4" fontId="17" fillId="0" borderId="14" xfId="0" applyNumberFormat="1" applyFont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2" fontId="17" fillId="0" borderId="14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12" fillId="0" borderId="11" xfId="3" applyFont="1" applyBorder="1" applyAlignment="1">
      <alignment horizontal="center" vertical="center" wrapText="1"/>
    </xf>
    <xf numFmtId="4" fontId="12" fillId="0" borderId="11" xfId="2" applyNumberFormat="1" applyFont="1" applyFill="1" applyBorder="1" applyAlignment="1">
      <alignment horizontal="center" vertical="center"/>
    </xf>
    <xf numFmtId="3" fontId="12" fillId="0" borderId="11" xfId="3" applyNumberFormat="1" applyFont="1" applyFill="1" applyBorder="1" applyAlignment="1">
      <alignment horizontal="center" vertical="center"/>
    </xf>
    <xf numFmtId="3" fontId="12" fillId="0" borderId="11" xfId="3" applyNumberFormat="1" applyFont="1" applyBorder="1" applyAlignment="1">
      <alignment horizontal="center" vertical="center"/>
    </xf>
    <xf numFmtId="4" fontId="12" fillId="0" borderId="11" xfId="3" applyNumberFormat="1" applyFont="1" applyBorder="1" applyAlignment="1">
      <alignment horizontal="center" vertical="center"/>
    </xf>
    <xf numFmtId="4" fontId="12" fillId="0" borderId="11" xfId="3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 wrapText="1"/>
    </xf>
    <xf numFmtId="4" fontId="17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left" vertical="center"/>
    </xf>
    <xf numFmtId="0" fontId="11" fillId="0" borderId="0" xfId="1" applyFont="1" applyFill="1" applyBorder="1" applyAlignment="1"/>
    <xf numFmtId="4" fontId="17" fillId="2" borderId="2" xfId="2" applyNumberFormat="1" applyFont="1" applyFill="1" applyBorder="1" applyAlignment="1">
      <alignment horizontal="left"/>
    </xf>
    <xf numFmtId="3" fontId="17" fillId="2" borderId="2" xfId="2" applyNumberFormat="1" applyFont="1" applyFill="1" applyBorder="1" applyAlignment="1">
      <alignment horizontal="center"/>
    </xf>
    <xf numFmtId="4" fontId="17" fillId="2" borderId="6" xfId="0" applyNumberFormat="1" applyFont="1" applyFill="1" applyBorder="1" applyAlignment="1">
      <alignment horizontal="left" vertical="center"/>
    </xf>
    <xf numFmtId="4" fontId="18" fillId="2" borderId="2" xfId="2" applyNumberFormat="1" applyFont="1" applyFill="1" applyBorder="1" applyAlignment="1">
      <alignment horizontal="left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left" vertical="center" wrapText="1"/>
    </xf>
    <xf numFmtId="0" fontId="17" fillId="2" borderId="0" xfId="0" applyFont="1" applyFill="1"/>
    <xf numFmtId="0" fontId="15" fillId="5" borderId="31" xfId="22" applyFont="1" applyFill="1" applyBorder="1" applyAlignment="1">
      <alignment vertical="center"/>
    </xf>
    <xf numFmtId="4" fontId="14" fillId="0" borderId="22" xfId="0" applyNumberFormat="1" applyFont="1" applyFill="1" applyBorder="1" applyAlignment="1">
      <alignment horizontal="right" vertical="center"/>
    </xf>
    <xf numFmtId="4" fontId="14" fillId="2" borderId="22" xfId="0" applyNumberFormat="1" applyFont="1" applyFill="1" applyBorder="1" applyAlignment="1">
      <alignment horizontal="right" vertical="center"/>
    </xf>
    <xf numFmtId="0" fontId="15" fillId="2" borderId="2" xfId="22" applyFont="1" applyFill="1" applyBorder="1" applyAlignment="1">
      <alignment horizontal="center" vertical="center"/>
    </xf>
    <xf numFmtId="4" fontId="14" fillId="2" borderId="2" xfId="2" applyNumberFormat="1" applyFont="1" applyFill="1" applyBorder="1" applyAlignment="1">
      <alignment horizontal="right" vertical="center"/>
    </xf>
    <xf numFmtId="4" fontId="15" fillId="2" borderId="2" xfId="22" applyNumberFormat="1" applyFont="1" applyFill="1" applyBorder="1" applyAlignment="1">
      <alignment horizontal="right" vertical="center"/>
    </xf>
    <xf numFmtId="3" fontId="15" fillId="2" borderId="2" xfId="22" applyNumberFormat="1" applyFont="1" applyFill="1" applyBorder="1" applyAlignment="1">
      <alignment horizontal="right" vertical="center"/>
    </xf>
    <xf numFmtId="1" fontId="15" fillId="2" borderId="2" xfId="22" applyNumberFormat="1" applyFont="1" applyFill="1" applyBorder="1" applyAlignment="1">
      <alignment horizontal="right" vertical="center"/>
    </xf>
    <xf numFmtId="4" fontId="14" fillId="2" borderId="2" xfId="22" applyNumberFormat="1" applyFont="1" applyFill="1" applyBorder="1" applyAlignment="1">
      <alignment horizontal="right" vertical="center"/>
    </xf>
    <xf numFmtId="0" fontId="14" fillId="2" borderId="2" xfId="22" applyFont="1" applyFill="1" applyBorder="1"/>
    <xf numFmtId="0" fontId="17" fillId="2" borderId="2" xfId="3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left"/>
    </xf>
    <xf numFmtId="1" fontId="17" fillId="2" borderId="2" xfId="2" applyNumberFormat="1" applyFont="1" applyFill="1" applyBorder="1" applyAlignment="1">
      <alignment horizontal="left"/>
    </xf>
    <xf numFmtId="4" fontId="17" fillId="2" borderId="2" xfId="2" applyNumberFormat="1" applyFont="1" applyFill="1" applyBorder="1" applyAlignment="1">
      <alignment horizontal="left" vertical="center"/>
    </xf>
    <xf numFmtId="3" fontId="17" fillId="2" borderId="2" xfId="2" applyNumberFormat="1" applyFont="1" applyFill="1" applyBorder="1" applyAlignment="1">
      <alignment horizontal="left"/>
    </xf>
    <xf numFmtId="4" fontId="17" fillId="2" borderId="36" xfId="0" applyNumberFormat="1" applyFont="1" applyFill="1" applyBorder="1" applyAlignment="1">
      <alignment horizontal="left" vertical="center"/>
    </xf>
    <xf numFmtId="0" fontId="14" fillId="0" borderId="0" xfId="22" applyFont="1" applyFill="1" applyAlignment="1">
      <alignment horizontal="right" vertical="center" wrapText="1"/>
    </xf>
    <xf numFmtId="0" fontId="14" fillId="0" borderId="2" xfId="22" applyFont="1" applyFill="1" applyBorder="1" applyAlignment="1">
      <alignment horizontal="center" vertical="center" textRotation="90" wrapText="1"/>
    </xf>
    <xf numFmtId="0" fontId="14" fillId="0" borderId="2" xfId="22" applyFont="1" applyFill="1" applyBorder="1" applyAlignment="1">
      <alignment horizontal="center" vertical="center" wrapText="1"/>
    </xf>
    <xf numFmtId="4" fontId="14" fillId="2" borderId="38" xfId="0" applyNumberFormat="1" applyFont="1" applyFill="1" applyBorder="1" applyAlignment="1">
      <alignment horizontal="right" vertical="center"/>
    </xf>
    <xf numFmtId="0" fontId="18" fillId="2" borderId="2" xfId="3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/>
    </xf>
    <xf numFmtId="0" fontId="18" fillId="2" borderId="2" xfId="3" applyFont="1" applyFill="1" applyBorder="1" applyAlignment="1">
      <alignment horizontal="center" vertical="center" wrapText="1"/>
    </xf>
    <xf numFmtId="0" fontId="18" fillId="2" borderId="2" xfId="3" applyFont="1" applyFill="1" applyBorder="1" applyAlignment="1">
      <alignment horizontal="left"/>
    </xf>
    <xf numFmtId="1" fontId="18" fillId="2" borderId="2" xfId="2" applyNumberFormat="1" applyFont="1" applyFill="1" applyBorder="1" applyAlignment="1">
      <alignment horizontal="left"/>
    </xf>
    <xf numFmtId="3" fontId="18" fillId="2" borderId="2" xfId="2" applyNumberFormat="1" applyFont="1" applyFill="1" applyBorder="1" applyAlignment="1">
      <alignment horizontal="left"/>
    </xf>
    <xf numFmtId="0" fontId="25" fillId="2" borderId="0" xfId="0" applyFont="1" applyFill="1"/>
    <xf numFmtId="0" fontId="18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0" fillId="2" borderId="2" xfId="3" applyNumberFormat="1" applyFont="1" applyFill="1" applyBorder="1" applyAlignment="1">
      <alignment horizontal="left" vertical="center"/>
    </xf>
    <xf numFmtId="1" fontId="18" fillId="2" borderId="2" xfId="2" applyNumberFormat="1" applyFont="1" applyFill="1" applyBorder="1" applyAlignment="1">
      <alignment horizontal="left" vertical="center"/>
    </xf>
    <xf numFmtId="164" fontId="18" fillId="2" borderId="2" xfId="2" applyNumberFormat="1" applyFont="1" applyFill="1" applyBorder="1" applyAlignment="1">
      <alignment horizontal="left" vertical="center"/>
    </xf>
    <xf numFmtId="3" fontId="18" fillId="2" borderId="2" xfId="2" applyNumberFormat="1" applyFont="1" applyFill="1" applyBorder="1" applyAlignment="1">
      <alignment horizontal="left" vertical="center"/>
    </xf>
    <xf numFmtId="0" fontId="26" fillId="2" borderId="0" xfId="1" applyFont="1" applyFill="1"/>
    <xf numFmtId="0" fontId="25" fillId="2" borderId="2" xfId="0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center" vertical="center"/>
    </xf>
    <xf numFmtId="164" fontId="25" fillId="2" borderId="2" xfId="0" applyNumberFormat="1" applyFont="1" applyFill="1" applyBorder="1" applyAlignment="1">
      <alignment horizontal="left" vertical="center"/>
    </xf>
    <xf numFmtId="1" fontId="25" fillId="2" borderId="2" xfId="29" applyNumberFormat="1" applyFont="1" applyFill="1" applyBorder="1" applyAlignment="1">
      <alignment horizontal="left" vertical="center"/>
    </xf>
    <xf numFmtId="3" fontId="17" fillId="2" borderId="2" xfId="0" applyNumberFormat="1" applyFont="1" applyFill="1" applyBorder="1" applyAlignment="1">
      <alignment horizontal="center" vertical="center"/>
    </xf>
    <xf numFmtId="164" fontId="25" fillId="2" borderId="2" xfId="3" applyNumberFormat="1" applyFont="1" applyFill="1" applyBorder="1" applyAlignment="1">
      <alignment horizontal="left" vertical="center"/>
    </xf>
    <xf numFmtId="4" fontId="17" fillId="2" borderId="35" xfId="0" applyNumberFormat="1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164" fontId="18" fillId="2" borderId="2" xfId="0" applyNumberFormat="1" applyFont="1" applyFill="1" applyBorder="1" applyAlignment="1">
      <alignment horizontal="left" vertical="center"/>
    </xf>
    <xf numFmtId="49" fontId="17" fillId="2" borderId="2" xfId="0" applyNumberFormat="1" applyFont="1" applyFill="1" applyBorder="1" applyAlignment="1">
      <alignment horizontal="center" vertical="center" wrapText="1"/>
    </xf>
    <xf numFmtId="4" fontId="18" fillId="2" borderId="2" xfId="2" applyNumberFormat="1" applyFont="1" applyFill="1" applyBorder="1" applyAlignment="1">
      <alignment horizontal="left" vertical="center"/>
    </xf>
    <xf numFmtId="0" fontId="17" fillId="2" borderId="19" xfId="3" applyFont="1" applyFill="1" applyBorder="1" applyAlignment="1">
      <alignment horizontal="left" vertical="center" wrapText="1"/>
    </xf>
    <xf numFmtId="4" fontId="17" fillId="2" borderId="27" xfId="0" applyNumberFormat="1" applyFont="1" applyFill="1" applyBorder="1" applyAlignment="1">
      <alignment horizontal="left" vertical="center"/>
    </xf>
    <xf numFmtId="0" fontId="18" fillId="2" borderId="2" xfId="3" applyFont="1" applyFill="1" applyBorder="1" applyAlignment="1">
      <alignment horizontal="right" vertical="center" wrapText="1"/>
    </xf>
    <xf numFmtId="0" fontId="17" fillId="2" borderId="2" xfId="3" applyNumberFormat="1" applyFont="1" applyFill="1" applyBorder="1" applyAlignment="1">
      <alignment horizontal="left" vertical="center"/>
    </xf>
    <xf numFmtId="164" fontId="17" fillId="2" borderId="2" xfId="2" applyNumberFormat="1" applyFont="1" applyFill="1" applyBorder="1" applyAlignment="1">
      <alignment horizontal="left"/>
    </xf>
    <xf numFmtId="164" fontId="17" fillId="2" borderId="2" xfId="2" applyNumberFormat="1" applyFont="1" applyFill="1" applyBorder="1" applyAlignment="1">
      <alignment horizontal="left" vertical="center"/>
    </xf>
    <xf numFmtId="3" fontId="17" fillId="2" borderId="2" xfId="2" applyNumberFormat="1" applyFont="1" applyFill="1" applyBorder="1" applyAlignment="1">
      <alignment horizontal="left" vertical="center"/>
    </xf>
    <xf numFmtId="0" fontId="17" fillId="2" borderId="2" xfId="3" applyFont="1" applyFill="1" applyBorder="1" applyAlignment="1">
      <alignment horizontal="left" vertical="center"/>
    </xf>
    <xf numFmtId="4" fontId="17" fillId="2" borderId="28" xfId="0" applyNumberFormat="1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center" vertical="center" wrapText="1"/>
    </xf>
    <xf numFmtId="0" fontId="18" fillId="2" borderId="2" xfId="3" applyFont="1" applyFill="1" applyBorder="1" applyAlignment="1">
      <alignment horizontal="left" wrapText="1"/>
    </xf>
    <xf numFmtId="0" fontId="18" fillId="2" borderId="2" xfId="3" applyFont="1" applyFill="1" applyBorder="1" applyAlignment="1">
      <alignment vertical="center" wrapText="1"/>
    </xf>
    <xf numFmtId="1" fontId="17" fillId="2" borderId="2" xfId="2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wrapText="1"/>
    </xf>
    <xf numFmtId="1" fontId="11" fillId="0" borderId="11" xfId="0" applyNumberFormat="1" applyFont="1" applyFill="1" applyBorder="1" applyAlignment="1">
      <alignment horizontal="center"/>
    </xf>
    <xf numFmtId="4" fontId="11" fillId="0" borderId="11" xfId="0" applyNumberFormat="1" applyFont="1" applyFill="1" applyBorder="1" applyAlignment="1">
      <alignment horizontal="right" vertical="center" indent="1"/>
    </xf>
    <xf numFmtId="3" fontId="11" fillId="0" borderId="11" xfId="0" applyNumberFormat="1" applyFont="1" applyFill="1" applyBorder="1" applyAlignment="1">
      <alignment horizontal="right" vertical="center" indent="1"/>
    </xf>
    <xf numFmtId="4" fontId="11" fillId="0" borderId="28" xfId="0" applyNumberFormat="1" applyFont="1" applyFill="1" applyBorder="1" applyAlignment="1">
      <alignment horizontal="right" vertical="center" indent="1"/>
    </xf>
    <xf numFmtId="0" fontId="11" fillId="0" borderId="11" xfId="0" quotePrefix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center" wrapText="1"/>
    </xf>
    <xf numFmtId="1" fontId="12" fillId="0" borderId="14" xfId="0" applyNumberFormat="1" applyFont="1" applyFill="1" applyBorder="1" applyAlignment="1">
      <alignment horizontal="center"/>
    </xf>
    <xf numFmtId="4" fontId="12" fillId="0" borderId="14" xfId="0" applyNumberFormat="1" applyFont="1" applyFill="1" applyBorder="1" applyAlignment="1">
      <alignment horizontal="left" vertical="center"/>
    </xf>
    <xf numFmtId="3" fontId="12" fillId="0" borderId="14" xfId="0" applyNumberFormat="1" applyFont="1" applyFill="1" applyBorder="1" applyAlignment="1">
      <alignment horizontal="left" vertical="center"/>
    </xf>
    <xf numFmtId="4" fontId="12" fillId="0" borderId="42" xfId="0" applyNumberFormat="1" applyFont="1" applyFill="1" applyBorder="1" applyAlignment="1">
      <alignment horizontal="left" vertical="center"/>
    </xf>
    <xf numFmtId="3" fontId="12" fillId="2" borderId="14" xfId="2" applyNumberFormat="1" applyFont="1" applyFill="1" applyBorder="1" applyAlignment="1">
      <alignment horizontal="center"/>
    </xf>
    <xf numFmtId="0" fontId="12" fillId="0" borderId="14" xfId="0" quotePrefix="1" applyFont="1" applyFill="1" applyBorder="1" applyAlignment="1">
      <alignment horizontal="center" vertical="center"/>
    </xf>
    <xf numFmtId="0" fontId="31" fillId="0" borderId="15" xfId="1" applyFont="1" applyFill="1" applyBorder="1"/>
    <xf numFmtId="49" fontId="18" fillId="2" borderId="2" xfId="3" applyNumberFormat="1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 wrapText="1"/>
    </xf>
    <xf numFmtId="49" fontId="14" fillId="2" borderId="12" xfId="0" applyNumberFormat="1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4" fontId="14" fillId="2" borderId="22" xfId="2" applyNumberFormat="1" applyFont="1" applyFill="1" applyBorder="1" applyAlignment="1">
      <alignment horizontal="right" vertical="center"/>
    </xf>
    <xf numFmtId="3" fontId="14" fillId="2" borderId="22" xfId="0" applyNumberFormat="1" applyFont="1" applyFill="1" applyBorder="1" applyAlignment="1">
      <alignment horizontal="right" vertical="center"/>
    </xf>
    <xf numFmtId="3" fontId="14" fillId="2" borderId="2" xfId="22" applyNumberFormat="1" applyFont="1" applyFill="1" applyBorder="1" applyAlignment="1">
      <alignment horizontal="right" vertical="center"/>
    </xf>
    <xf numFmtId="0" fontId="14" fillId="2" borderId="2" xfId="3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left" vertical="center"/>
    </xf>
    <xf numFmtId="4" fontId="14" fillId="2" borderId="11" xfId="2" applyNumberFormat="1" applyFont="1" applyFill="1" applyBorder="1" applyAlignment="1">
      <alignment horizontal="right" vertical="center"/>
    </xf>
    <xf numFmtId="0" fontId="14" fillId="2" borderId="2" xfId="22" applyFont="1" applyFill="1" applyBorder="1" applyAlignment="1">
      <alignment horizontal="center" vertical="center"/>
    </xf>
    <xf numFmtId="4" fontId="14" fillId="2" borderId="2" xfId="22" applyNumberFormat="1" applyFont="1" applyFill="1" applyBorder="1" applyAlignment="1">
      <alignment horizontal="center" vertical="center"/>
    </xf>
    <xf numFmtId="1" fontId="14" fillId="2" borderId="2" xfId="22" applyNumberFormat="1" applyFont="1" applyFill="1" applyBorder="1" applyAlignment="1">
      <alignment horizontal="right" vertical="center"/>
    </xf>
    <xf numFmtId="0" fontId="14" fillId="2" borderId="20" xfId="22" applyFont="1" applyFill="1" applyBorder="1"/>
    <xf numFmtId="0" fontId="14" fillId="2" borderId="38" xfId="0" applyFont="1" applyFill="1" applyBorder="1" applyAlignment="1">
      <alignment horizontal="left" vertical="center"/>
    </xf>
    <xf numFmtId="0" fontId="14" fillId="2" borderId="38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center" vertical="center"/>
    </xf>
    <xf numFmtId="4" fontId="14" fillId="2" borderId="38" xfId="2" applyNumberFormat="1" applyFont="1" applyFill="1" applyBorder="1" applyAlignment="1">
      <alignment horizontal="right" vertical="center"/>
    </xf>
    <xf numFmtId="3" fontId="14" fillId="2" borderId="38" xfId="0" applyNumberFormat="1" applyFont="1" applyFill="1" applyBorder="1" applyAlignment="1">
      <alignment horizontal="right" vertical="center"/>
    </xf>
    <xf numFmtId="4" fontId="14" fillId="2" borderId="38" xfId="3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 wrapText="1"/>
    </xf>
    <xf numFmtId="4" fontId="12" fillId="2" borderId="11" xfId="0" applyNumberFormat="1" applyFont="1" applyFill="1" applyBorder="1" applyAlignment="1">
      <alignment horizontal="center" vertical="center"/>
    </xf>
    <xf numFmtId="3" fontId="12" fillId="2" borderId="11" xfId="0" applyNumberFormat="1" applyFont="1" applyFill="1" applyBorder="1" applyAlignment="1">
      <alignment horizontal="center" vertical="center"/>
    </xf>
    <xf numFmtId="0" fontId="14" fillId="2" borderId="2" xfId="1" applyFont="1" applyFill="1" applyBorder="1" applyAlignment="1"/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/>
    </xf>
    <xf numFmtId="0" fontId="19" fillId="5" borderId="17" xfId="22" applyFont="1" applyFill="1" applyBorder="1" applyAlignment="1">
      <alignment horizontal="left" vertical="center"/>
    </xf>
    <xf numFmtId="0" fontId="15" fillId="5" borderId="0" xfId="22" applyFont="1" applyFill="1" applyBorder="1" applyAlignment="1">
      <alignment horizontal="left" vertical="center"/>
    </xf>
    <xf numFmtId="0" fontId="15" fillId="5" borderId="0" xfId="22" applyFont="1" applyFill="1" applyBorder="1" applyAlignment="1">
      <alignment horizontal="left" vertical="center" wrapText="1"/>
    </xf>
    <xf numFmtId="0" fontId="15" fillId="5" borderId="0" xfId="22" applyFont="1" applyFill="1" applyBorder="1" applyAlignment="1">
      <alignment horizontal="center" vertical="center"/>
    </xf>
    <xf numFmtId="4" fontId="15" fillId="5" borderId="0" xfId="22" applyNumberFormat="1" applyFont="1" applyFill="1" applyBorder="1" applyAlignment="1">
      <alignment horizontal="right" vertical="center"/>
    </xf>
    <xf numFmtId="3" fontId="15" fillId="5" borderId="0" xfId="22" applyNumberFormat="1" applyFont="1" applyFill="1" applyBorder="1" applyAlignment="1">
      <alignment horizontal="right" vertical="center"/>
    </xf>
    <xf numFmtId="1" fontId="15" fillId="5" borderId="0" xfId="22" applyNumberFormat="1" applyFont="1" applyFill="1" applyBorder="1" applyAlignment="1">
      <alignment horizontal="right" vertical="center"/>
    </xf>
    <xf numFmtId="0" fontId="32" fillId="0" borderId="0" xfId="22" applyFont="1" applyFill="1"/>
    <xf numFmtId="4" fontId="14" fillId="0" borderId="2" xfId="0" applyNumberFormat="1" applyFont="1" applyBorder="1" applyAlignment="1">
      <alignment horizontal="center" vertical="center"/>
    </xf>
    <xf numFmtId="0" fontId="32" fillId="0" borderId="8" xfId="22" applyFont="1" applyFill="1" applyBorder="1"/>
    <xf numFmtId="4" fontId="14" fillId="2" borderId="11" xfId="0" applyNumberFormat="1" applyFont="1" applyFill="1" applyBorder="1" applyAlignment="1">
      <alignment horizontal="center" vertical="center"/>
    </xf>
    <xf numFmtId="4" fontId="14" fillId="0" borderId="11" xfId="0" applyNumberFormat="1" applyFont="1" applyBorder="1" applyAlignment="1">
      <alignment horizontal="center" vertical="center"/>
    </xf>
    <xf numFmtId="0" fontId="32" fillId="2" borderId="0" xfId="22" applyFont="1" applyFill="1"/>
    <xf numFmtId="0" fontId="32" fillId="2" borderId="2" xfId="22" applyFont="1" applyFill="1" applyBorder="1"/>
    <xf numFmtId="4" fontId="14" fillId="2" borderId="10" xfId="0" applyNumberFormat="1" applyFont="1" applyFill="1" applyBorder="1" applyAlignment="1">
      <alignment horizontal="left" vertical="center"/>
    </xf>
    <xf numFmtId="0" fontId="32" fillId="2" borderId="10" xfId="22" applyFont="1" applyFill="1" applyBorder="1"/>
    <xf numFmtId="4" fontId="14" fillId="0" borderId="2" xfId="0" applyNumberFormat="1" applyFont="1" applyFill="1" applyBorder="1" applyAlignment="1">
      <alignment horizontal="left" vertical="center"/>
    </xf>
    <xf numFmtId="4" fontId="14" fillId="0" borderId="2" xfId="0" applyNumberFormat="1" applyFont="1" applyFill="1" applyBorder="1" applyAlignment="1">
      <alignment vertical="center"/>
    </xf>
    <xf numFmtId="0" fontId="32" fillId="0" borderId="2" xfId="22" applyFont="1" applyFill="1" applyBorder="1"/>
    <xf numFmtId="4" fontId="14" fillId="0" borderId="16" xfId="0" applyNumberFormat="1" applyFont="1" applyFill="1" applyBorder="1" applyAlignment="1">
      <alignment vertical="center"/>
    </xf>
    <xf numFmtId="0" fontId="32" fillId="0" borderId="0" xfId="22" applyFont="1" applyFill="1" applyBorder="1"/>
    <xf numFmtId="4" fontId="15" fillId="0" borderId="14" xfId="0" applyNumberFormat="1" applyFont="1" applyFill="1" applyBorder="1" applyAlignment="1">
      <alignment vertical="center"/>
    </xf>
    <xf numFmtId="0" fontId="33" fillId="0" borderId="14" xfId="22" applyFont="1" applyFill="1" applyBorder="1"/>
    <xf numFmtId="4" fontId="15" fillId="0" borderId="0" xfId="0" applyNumberFormat="1" applyFont="1" applyFill="1" applyBorder="1" applyAlignment="1">
      <alignment vertical="center"/>
    </xf>
    <xf numFmtId="0" fontId="33" fillId="0" borderId="0" xfId="22" applyFont="1" applyFill="1" applyBorder="1"/>
    <xf numFmtId="0" fontId="14" fillId="2" borderId="2" xfId="3" applyFont="1" applyFill="1" applyBorder="1" applyAlignment="1">
      <alignment horizontal="left" vertical="center" wrapText="1"/>
    </xf>
    <xf numFmtId="4" fontId="14" fillId="2" borderId="17" xfId="2" applyNumberFormat="1" applyFont="1" applyFill="1" applyBorder="1" applyAlignment="1">
      <alignment horizontal="center" vertical="center"/>
    </xf>
    <xf numFmtId="0" fontId="14" fillId="2" borderId="2" xfId="3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/>
    </xf>
    <xf numFmtId="0" fontId="34" fillId="2" borderId="2" xfId="0" applyFont="1" applyFill="1" applyBorder="1" applyAlignment="1">
      <alignment horizontal="right"/>
    </xf>
    <xf numFmtId="3" fontId="14" fillId="2" borderId="2" xfId="3" applyNumberFormat="1" applyFont="1" applyFill="1" applyBorder="1" applyAlignment="1">
      <alignment horizontal="center" vertical="center" wrapText="1"/>
    </xf>
    <xf numFmtId="4" fontId="14" fillId="2" borderId="2" xfId="2" applyNumberFormat="1" applyFont="1" applyFill="1" applyBorder="1" applyAlignment="1">
      <alignment horizontal="center"/>
    </xf>
    <xf numFmtId="4" fontId="14" fillId="2" borderId="2" xfId="3" applyNumberFormat="1" applyFont="1" applyFill="1" applyBorder="1" applyAlignment="1">
      <alignment horizontal="center" vertical="center" wrapText="1"/>
    </xf>
    <xf numFmtId="4" fontId="14" fillId="2" borderId="2" xfId="3" applyNumberFormat="1" applyFont="1" applyFill="1" applyBorder="1" applyAlignment="1">
      <alignment horizontal="right" vertical="center" wrapText="1"/>
    </xf>
    <xf numFmtId="2" fontId="14" fillId="2" borderId="2" xfId="2" applyNumberFormat="1" applyFont="1" applyFill="1" applyBorder="1" applyAlignment="1">
      <alignment horizontal="center"/>
    </xf>
    <xf numFmtId="4" fontId="14" fillId="2" borderId="28" xfId="2" applyNumberFormat="1" applyFont="1" applyFill="1" applyBorder="1" applyAlignment="1">
      <alignment horizontal="center" vertical="center"/>
    </xf>
    <xf numFmtId="4" fontId="14" fillId="2" borderId="27" xfId="2" applyNumberFormat="1" applyFont="1" applyFill="1" applyBorder="1" applyAlignment="1">
      <alignment horizontal="right" vertical="center"/>
    </xf>
    <xf numFmtId="4" fontId="14" fillId="2" borderId="13" xfId="0" applyNumberFormat="1" applyFont="1" applyFill="1" applyBorder="1" applyAlignment="1">
      <alignment horizontal="center" vertical="center"/>
    </xf>
    <xf numFmtId="4" fontId="14" fillId="2" borderId="38" xfId="0" applyNumberFormat="1" applyFont="1" applyFill="1" applyBorder="1" applyAlignment="1">
      <alignment horizontal="center" vertical="center"/>
    </xf>
    <xf numFmtId="4" fontId="14" fillId="2" borderId="2" xfId="2" applyNumberFormat="1" applyFont="1" applyFill="1" applyBorder="1" applyAlignment="1">
      <alignment horizontal="center" vertical="center"/>
    </xf>
    <xf numFmtId="4" fontId="14" fillId="2" borderId="29" xfId="0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textRotation="90"/>
    </xf>
    <xf numFmtId="3" fontId="10" fillId="0" borderId="2" xfId="1" applyNumberFormat="1" applyFont="1" applyFill="1" applyBorder="1" applyAlignment="1">
      <alignment horizontal="center" vertical="center" textRotation="90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right" vertical="center" wrapText="1"/>
    </xf>
    <xf numFmtId="0" fontId="12" fillId="0" borderId="1" xfId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center" vertical="center" textRotation="90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12" fillId="5" borderId="26" xfId="0" applyFont="1" applyFill="1" applyBorder="1" applyAlignment="1">
      <alignment horizontal="left" vertical="center"/>
    </xf>
    <xf numFmtId="0" fontId="14" fillId="0" borderId="0" xfId="22" applyFont="1" applyFill="1" applyAlignment="1">
      <alignment horizontal="right" vertical="center" wrapText="1"/>
    </xf>
    <xf numFmtId="0" fontId="15" fillId="0" borderId="1" xfId="22" applyFont="1" applyFill="1" applyBorder="1" applyAlignment="1">
      <alignment horizontal="center" vertical="center" wrapText="1"/>
    </xf>
    <xf numFmtId="0" fontId="15" fillId="0" borderId="30" xfId="22" applyFont="1" applyFill="1" applyBorder="1" applyAlignment="1">
      <alignment horizontal="center" vertical="center" wrapText="1"/>
    </xf>
    <xf numFmtId="0" fontId="14" fillId="0" borderId="2" xfId="22" applyFont="1" applyFill="1" applyBorder="1" applyAlignment="1">
      <alignment horizontal="center" vertical="center" textRotation="90" wrapText="1"/>
    </xf>
    <xf numFmtId="0" fontId="14" fillId="0" borderId="2" xfId="22" applyFont="1" applyFill="1" applyBorder="1" applyAlignment="1">
      <alignment horizontal="left" vertical="center"/>
    </xf>
    <xf numFmtId="0" fontId="14" fillId="0" borderId="2" xfId="22" applyFont="1" applyFill="1" applyBorder="1" applyAlignment="1">
      <alignment horizontal="center" vertical="center" wrapText="1"/>
    </xf>
    <xf numFmtId="0" fontId="15" fillId="0" borderId="3" xfId="22" applyFont="1" applyFill="1" applyBorder="1" applyAlignment="1">
      <alignment horizontal="center" vertical="center"/>
    </xf>
    <xf numFmtId="0" fontId="15" fillId="0" borderId="43" xfId="22" applyFont="1" applyFill="1" applyBorder="1" applyAlignment="1">
      <alignment horizontal="center" vertical="center"/>
    </xf>
    <xf numFmtId="0" fontId="15" fillId="0" borderId="37" xfId="22" applyFont="1" applyFill="1" applyBorder="1" applyAlignment="1">
      <alignment horizontal="center" vertical="center"/>
    </xf>
    <xf numFmtId="0" fontId="14" fillId="0" borderId="32" xfId="22" applyFont="1" applyFill="1" applyBorder="1" applyAlignment="1">
      <alignment horizontal="center" vertical="center" textRotation="90" wrapText="1"/>
    </xf>
    <xf numFmtId="0" fontId="14" fillId="0" borderId="33" xfId="22" applyFont="1" applyFill="1" applyBorder="1" applyAlignment="1">
      <alignment horizontal="center" vertical="center" textRotation="90" wrapText="1"/>
    </xf>
    <xf numFmtId="0" fontId="14" fillId="0" borderId="29" xfId="22" applyFont="1" applyFill="1" applyBorder="1" applyAlignment="1">
      <alignment horizontal="center" vertical="center" textRotation="90" wrapText="1"/>
    </xf>
    <xf numFmtId="0" fontId="14" fillId="0" borderId="34" xfId="22" applyFont="1" applyFill="1" applyBorder="1" applyAlignment="1">
      <alignment horizontal="center" vertical="center" textRotation="90" wrapText="1"/>
    </xf>
    <xf numFmtId="0" fontId="25" fillId="0" borderId="0" xfId="1" applyFont="1" applyFill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8" fillId="0" borderId="2" xfId="1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 wrapText="1"/>
    </xf>
    <xf numFmtId="0" fontId="20" fillId="0" borderId="2" xfId="22" applyFont="1" applyFill="1" applyBorder="1" applyAlignment="1">
      <alignment horizontal="center" vertical="center" textRotation="90" wrapText="1"/>
    </xf>
    <xf numFmtId="0" fontId="20" fillId="0" borderId="2" xfId="22" applyFont="1" applyFill="1" applyBorder="1" applyAlignment="1">
      <alignment horizontal="center" vertical="center" wrapText="1"/>
    </xf>
    <xf numFmtId="0" fontId="20" fillId="0" borderId="23" xfId="22" applyFont="1" applyFill="1" applyBorder="1" applyAlignment="1">
      <alignment horizontal="center" vertical="center" textRotation="90" wrapText="1"/>
    </xf>
    <xf numFmtId="0" fontId="20" fillId="0" borderId="5" xfId="22" applyFont="1" applyFill="1" applyBorder="1" applyAlignment="1">
      <alignment horizontal="center" vertical="center" textRotation="90" wrapText="1"/>
    </xf>
    <xf numFmtId="0" fontId="20" fillId="0" borderId="13" xfId="22" applyFont="1" applyFill="1" applyBorder="1" applyAlignment="1">
      <alignment horizontal="center" vertical="center" textRotation="90" wrapText="1"/>
    </xf>
    <xf numFmtId="0" fontId="20" fillId="0" borderId="7" xfId="22" applyFont="1" applyFill="1" applyBorder="1" applyAlignment="1">
      <alignment horizontal="center" vertical="center" textRotation="90" wrapText="1"/>
    </xf>
    <xf numFmtId="0" fontId="20" fillId="0" borderId="22" xfId="22" applyFont="1" applyFill="1" applyBorder="1" applyAlignment="1">
      <alignment horizontal="left" vertical="justify"/>
    </xf>
    <xf numFmtId="0" fontId="20" fillId="0" borderId="12" xfId="22" applyFont="1" applyFill="1" applyBorder="1" applyAlignment="1">
      <alignment horizontal="left" vertical="justify"/>
    </xf>
    <xf numFmtId="0" fontId="20" fillId="0" borderId="11" xfId="22" applyFont="1" applyFill="1" applyBorder="1" applyAlignment="1">
      <alignment horizontal="left" vertical="justify"/>
    </xf>
    <xf numFmtId="0" fontId="17" fillId="0" borderId="0" xfId="1" applyFont="1" applyFill="1" applyBorder="1" applyAlignment="1">
      <alignment horizontal="right" vertical="center" wrapText="1"/>
    </xf>
    <xf numFmtId="0" fontId="17" fillId="0" borderId="0" xfId="1" applyFont="1"/>
  </cellXfs>
  <cellStyles count="30">
    <cellStyle name="Excel Built-in Normal" xfId="4"/>
    <cellStyle name="Excel Built-in Normal 2" xfId="2"/>
    <cellStyle name="TableStyleLight1" xfId="5"/>
    <cellStyle name="Обычный" xfId="0" builtinId="0"/>
    <cellStyle name="Обычный 2" xfId="1"/>
    <cellStyle name="Обычный 2 2" xfId="6"/>
    <cellStyle name="Обычный 2 2 2" xfId="27"/>
    <cellStyle name="Обычный 2 3" xfId="3"/>
    <cellStyle name="Обычный 2 4" xfId="22"/>
    <cellStyle name="Обычный 2 4 2" xfId="24"/>
    <cellStyle name="Обычный 2 4 2 3" xfId="28"/>
    <cellStyle name="Обычный 2 5" xfId="23"/>
    <cellStyle name="Обычный 2 5 3" xfId="25"/>
    <cellStyle name="Обычный 2 8" xfId="26"/>
    <cellStyle name="Обычный 3" xfId="7"/>
    <cellStyle name="Обычный 3 2" xfId="8"/>
    <cellStyle name="Обычный 3 3" xfId="9"/>
    <cellStyle name="Обычный 4" xfId="10"/>
    <cellStyle name="Обычный 4 2" xfId="11"/>
    <cellStyle name="Обычный 4 3" xfId="12"/>
    <cellStyle name="Обычный 5" xfId="13"/>
    <cellStyle name="Обычный 6" xfId="14"/>
    <cellStyle name="Обычный 6 2" xfId="15"/>
    <cellStyle name="Обычный 6 3" xfId="16"/>
    <cellStyle name="Обычный 7" xfId="17"/>
    <cellStyle name="Обычный 7 2" xfId="18"/>
    <cellStyle name="Обычный 7 3" xfId="19"/>
    <cellStyle name="Обычный 8" xfId="20"/>
    <cellStyle name="Обычный 9" xfId="21"/>
    <cellStyle name="Финансовый" xfId="29" builtinId="3"/>
  </cellStyles>
  <dxfs count="621"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72;&#1103;%20&#1087;&#1072;&#1087;&#1082;&#1072;/&#1056;&#1077;&#1075;.%20&#1092;&#1086;&#1085;&#1076;/&#1055;&#1088;&#1086;&#1075;&#1088;&#1072;&#1084;&#1084;&#1072;%20&#1087;&#1086;%20&#1082;&#1072;&#1087;.%20&#1088;&#1077;&#1084;&#1086;&#1085;&#1090;&#1091;/&#1050;&#1088;&#1072;&#1090;&#1082;&#1086;&#1089;&#1088;&#1086;&#1095;&#1085;&#1099;&#1077;%20&#1087;&#1083;&#1072;&#1085;&#1099;/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%20(&#1090;&#1077;&#1082;&#1091;&#1097;&#1072;&#1103;%20&#1074;&#1077;&#1088;&#1089;&#1080;&#1103;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72;&#1103;%20&#1087;&#1072;&#1087;&#1082;&#1072;/&#1056;&#1077;&#1075;.%20&#1092;&#1086;&#1085;&#1076;/&#1055;&#1088;&#1086;&#1075;&#1088;&#1072;&#1084;&#1084;&#1072;%20&#1087;&#1086;%20&#1082;&#1072;&#1087;.%20&#1088;&#1077;&#1084;&#1086;&#1085;&#1090;&#1091;/&#1050;&#1088;&#1072;&#1090;&#1082;&#1086;&#1089;&#1088;&#1086;&#1095;&#1085;&#1099;&#1077;%20&#1087;&#1083;&#1072;&#1085;&#1099;/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%20(&#1090;&#1077;&#1082;&#1091;&#1097;&#1080;&#1081;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72;&#1103;%20&#1087;&#1072;&#1087;&#1082;&#1072;/&#1056;&#1077;&#1075;.%20&#1092;&#1086;&#1085;&#1076;/&#1055;&#1088;&#1086;&#1075;&#1088;&#1072;&#1084;&#1084;&#1072;%20&#1087;&#1086;%20&#1082;&#1072;&#1087;.%20&#1088;&#1077;&#1084;&#1086;&#1085;&#1090;&#1091;/&#1050;&#1088;&#1072;&#1090;&#1082;&#1086;&#1089;&#1088;&#1086;&#1095;&#1085;&#1099;&#1077;%20&#1087;&#1083;&#1072;&#1085;&#1099;/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МКД 2014-2015"/>
      <sheetName val="виды ремонта 2014-2015"/>
      <sheetName val="Сверка 2014-2015"/>
      <sheetName val="перечень МКД 2015-2016"/>
      <sheetName val="виды ремонта 2015-2016"/>
      <sheetName val="Сверка 2015-2016"/>
      <sheetName val="перечень МКД 2016-2017"/>
      <sheetName val="виды ремонта 2016-2017"/>
      <sheetName val="Сверка 2016-2017"/>
      <sheetName val="перечень МКД 2018"/>
      <sheetName val="виды ремонта 2018"/>
      <sheetName val="Сверка 2018"/>
      <sheetName val="перечень МКД 2019"/>
      <sheetName val="виды ремонта 2019"/>
      <sheetName val="Сверка 2019"/>
      <sheetName val="Программа"/>
      <sheetName val="Удаленные дома"/>
      <sheetName val="Лист2"/>
      <sheetName val="2018 из КР 1.3"/>
      <sheetName val="перечень МКД 2020"/>
      <sheetName val="виды ремонта 2020"/>
      <sheetName val="Сверка 2020"/>
      <sheetName val="КР-1.3-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МКД 2014-2015"/>
      <sheetName val="виды ремонта 2014-2015"/>
      <sheetName val="Сверка 2014-2015"/>
      <sheetName val="перечень МКД 2015-2016"/>
      <sheetName val="виды ремонта 2015-2016"/>
      <sheetName val="Сверка 2015-2016"/>
      <sheetName val="перечень МКД 2016-2017"/>
      <sheetName val="виды ремонта 2016-2017"/>
      <sheetName val="Сверка 2016-2017"/>
      <sheetName val="перечень МКД 2018"/>
      <sheetName val="виды ремонта 2018"/>
      <sheetName val="Сверка 2018"/>
      <sheetName val="перечень МКД 2019"/>
      <sheetName val="виды ремонта 2019"/>
      <sheetName val="Сверка 2019"/>
      <sheetName val="перечень МКД 2020"/>
      <sheetName val="виды ремонта 2020"/>
      <sheetName val="Сверка 2020"/>
      <sheetName val="Программа"/>
      <sheetName val="Удаленные дома"/>
      <sheetName val="Лист2"/>
      <sheetName val="КР-1.3-2018"/>
      <sheetName val="Предельная стоимос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МКД 2014-2015"/>
      <sheetName val="виды ремонта 2014-2015"/>
      <sheetName val="Сверка 2014-2015"/>
      <sheetName val="перечень МКД 2015-2016"/>
      <sheetName val="виды ремонта 2015-2016"/>
      <sheetName val="Сверка 2015-2016"/>
      <sheetName val="перечень МКД 2016-2017"/>
      <sheetName val="виды ремонта 2016-2017"/>
      <sheetName val="Сверка 2016-2017"/>
      <sheetName val="перечень МКД 2018"/>
      <sheetName val="виды ремонта 2018"/>
      <sheetName val="Сверка 2018"/>
      <sheetName val="перечень МКД 2019"/>
      <sheetName val="виды ремонта 2019"/>
      <sheetName val="Сверка 2019"/>
      <sheetName val="Программа"/>
      <sheetName val="Удаленные дома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Y87"/>
  <sheetViews>
    <sheetView view="pageBreakPreview" topLeftCell="O1" zoomScale="85" zoomScaleNormal="70" zoomScaleSheetLayoutView="85" workbookViewId="0">
      <selection activeCell="AA6" sqref="AA6"/>
    </sheetView>
  </sheetViews>
  <sheetFormatPr defaultColWidth="9.109375" defaultRowHeight="15.05" x14ac:dyDescent="0.3"/>
  <cols>
    <col min="1" max="1" width="5" style="2" customWidth="1"/>
    <col min="2" max="2" width="9.44140625" style="11" customWidth="1"/>
    <col min="3" max="3" width="16" style="11" customWidth="1"/>
    <col min="4" max="4" width="14.109375" style="11" customWidth="1"/>
    <col min="5" max="5" width="18.88671875" style="11" customWidth="1"/>
    <col min="6" max="6" width="6.44140625" style="3" customWidth="1"/>
    <col min="7" max="7" width="5.44140625" style="3" customWidth="1"/>
    <col min="8" max="8" width="4.44140625" style="9" customWidth="1"/>
    <col min="9" max="9" width="7.33203125" style="3" customWidth="1"/>
    <col min="10" max="10" width="6.6640625" style="10" customWidth="1"/>
    <col min="11" max="11" width="17.88671875" style="12" customWidth="1"/>
    <col min="12" max="13" width="5.6640625" style="7" customWidth="1"/>
    <col min="14" max="14" width="13.44140625" style="5" customWidth="1"/>
    <col min="15" max="15" width="14.5546875" style="5" customWidth="1"/>
    <col min="16" max="16" width="14.33203125" style="5" customWidth="1"/>
    <col min="17" max="17" width="9.88671875" style="8" customWidth="1"/>
    <col min="18" max="18" width="17.88671875" style="5" customWidth="1"/>
    <col min="19" max="21" width="8.88671875" style="5" customWidth="1"/>
    <col min="22" max="22" width="17.6640625" style="5" customWidth="1"/>
    <col min="23" max="23" width="11.5546875" style="5" customWidth="1"/>
    <col min="24" max="24" width="10.33203125" style="5" customWidth="1"/>
    <col min="25" max="25" width="9.44140625" style="7" customWidth="1"/>
    <col min="26" max="31" width="9.109375" style="5"/>
    <col min="32" max="32" width="16.109375" style="5" customWidth="1"/>
    <col min="33" max="16384" width="9.109375" style="5"/>
  </cols>
  <sheetData>
    <row r="1" spans="1:25" ht="15.05" customHeight="1" x14ac:dyDescent="0.3"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48"/>
      <c r="T1" s="448"/>
      <c r="U1" s="448"/>
      <c r="V1" s="448"/>
      <c r="W1" s="448"/>
      <c r="X1" s="448"/>
      <c r="Y1" s="448"/>
    </row>
    <row r="2" spans="1:25" ht="45.85" customHeight="1" x14ac:dyDescent="0.3"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91"/>
      <c r="T2" s="191"/>
      <c r="U2" s="191"/>
      <c r="V2" s="448" t="s">
        <v>100</v>
      </c>
      <c r="W2" s="448"/>
      <c r="X2" s="448"/>
      <c r="Y2" s="448"/>
    </row>
    <row r="3" spans="1:25" ht="45.85" customHeight="1" x14ac:dyDescent="0.3"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91"/>
      <c r="T3" s="191"/>
      <c r="U3" s="191"/>
      <c r="V3" s="485" t="s">
        <v>149</v>
      </c>
      <c r="W3" s="448"/>
      <c r="X3" s="448"/>
      <c r="Y3" s="448"/>
    </row>
    <row r="4" spans="1:25" ht="37.35" customHeight="1" x14ac:dyDescent="0.3"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91"/>
      <c r="T4" s="191"/>
      <c r="U4" s="191"/>
      <c r="V4" s="191"/>
      <c r="W4" s="191"/>
      <c r="X4" s="191"/>
      <c r="Y4" s="191"/>
    </row>
    <row r="5" spans="1:25" ht="24.9" customHeight="1" x14ac:dyDescent="0.3">
      <c r="A5" s="449" t="s">
        <v>131</v>
      </c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</row>
    <row r="6" spans="1:25" ht="29.95" customHeight="1" x14ac:dyDescent="0.3">
      <c r="A6" s="451" t="s">
        <v>0</v>
      </c>
      <c r="B6" s="451" t="s">
        <v>1</v>
      </c>
      <c r="C6" s="451"/>
      <c r="D6" s="451"/>
      <c r="E6" s="451"/>
      <c r="F6" s="451"/>
      <c r="G6" s="451"/>
      <c r="H6" s="451"/>
      <c r="I6" s="452" t="s">
        <v>2</v>
      </c>
      <c r="J6" s="452"/>
      <c r="K6" s="450" t="s">
        <v>3</v>
      </c>
      <c r="L6" s="443" t="s">
        <v>4</v>
      </c>
      <c r="M6" s="443" t="s">
        <v>5</v>
      </c>
      <c r="N6" s="450" t="s">
        <v>6</v>
      </c>
      <c r="O6" s="451" t="s">
        <v>7</v>
      </c>
      <c r="P6" s="451"/>
      <c r="Q6" s="444" t="s">
        <v>8</v>
      </c>
      <c r="R6" s="451" t="s">
        <v>9</v>
      </c>
      <c r="S6" s="451"/>
      <c r="T6" s="451"/>
      <c r="U6" s="451"/>
      <c r="V6" s="451"/>
      <c r="W6" s="450" t="s">
        <v>10</v>
      </c>
      <c r="X6" s="450" t="s">
        <v>11</v>
      </c>
      <c r="Y6" s="450" t="s">
        <v>12</v>
      </c>
    </row>
    <row r="7" spans="1:25" ht="15.05" customHeight="1" x14ac:dyDescent="0.3">
      <c r="A7" s="451"/>
      <c r="B7" s="450" t="s">
        <v>13</v>
      </c>
      <c r="C7" s="450" t="s">
        <v>14</v>
      </c>
      <c r="D7" s="450" t="s">
        <v>15</v>
      </c>
      <c r="E7" s="450" t="s">
        <v>16</v>
      </c>
      <c r="F7" s="450" t="s">
        <v>17</v>
      </c>
      <c r="G7" s="450" t="s">
        <v>18</v>
      </c>
      <c r="H7" s="450" t="s">
        <v>19</v>
      </c>
      <c r="I7" s="450" t="s">
        <v>20</v>
      </c>
      <c r="J7" s="450" t="s">
        <v>21</v>
      </c>
      <c r="K7" s="450"/>
      <c r="L7" s="443"/>
      <c r="M7" s="443"/>
      <c r="N7" s="450"/>
      <c r="O7" s="450" t="s">
        <v>22</v>
      </c>
      <c r="P7" s="450" t="s">
        <v>23</v>
      </c>
      <c r="Q7" s="444"/>
      <c r="R7" s="450" t="s">
        <v>22</v>
      </c>
      <c r="S7" s="451" t="s">
        <v>24</v>
      </c>
      <c r="T7" s="451"/>
      <c r="U7" s="451"/>
      <c r="V7" s="451"/>
      <c r="W7" s="450"/>
      <c r="X7" s="450"/>
      <c r="Y7" s="450"/>
    </row>
    <row r="8" spans="1:25" ht="137.30000000000001" customHeight="1" x14ac:dyDescent="0.3">
      <c r="A8" s="451"/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43"/>
      <c r="M8" s="443"/>
      <c r="N8" s="450"/>
      <c r="O8" s="450"/>
      <c r="P8" s="450"/>
      <c r="Q8" s="444"/>
      <c r="R8" s="450"/>
      <c r="S8" s="192" t="s">
        <v>25</v>
      </c>
      <c r="T8" s="192" t="s">
        <v>26</v>
      </c>
      <c r="U8" s="192" t="s">
        <v>27</v>
      </c>
      <c r="V8" s="192" t="s">
        <v>28</v>
      </c>
      <c r="W8" s="450"/>
      <c r="X8" s="450"/>
      <c r="Y8" s="450"/>
    </row>
    <row r="9" spans="1:25" ht="15.75" customHeight="1" x14ac:dyDescent="0.3">
      <c r="A9" s="451"/>
      <c r="B9" s="450"/>
      <c r="C9" s="450"/>
      <c r="D9" s="450"/>
      <c r="E9" s="450"/>
      <c r="F9" s="450"/>
      <c r="G9" s="450"/>
      <c r="H9" s="450"/>
      <c r="I9" s="450"/>
      <c r="J9" s="450"/>
      <c r="K9" s="450"/>
      <c r="L9" s="443"/>
      <c r="M9" s="443"/>
      <c r="N9" s="193" t="s">
        <v>29</v>
      </c>
      <c r="O9" s="193" t="s">
        <v>29</v>
      </c>
      <c r="P9" s="193" t="s">
        <v>29</v>
      </c>
      <c r="Q9" s="1" t="s">
        <v>30</v>
      </c>
      <c r="R9" s="193" t="s">
        <v>31</v>
      </c>
      <c r="S9" s="193" t="s">
        <v>31</v>
      </c>
      <c r="T9" s="193" t="s">
        <v>31</v>
      </c>
      <c r="U9" s="193" t="s">
        <v>31</v>
      </c>
      <c r="V9" s="193" t="s">
        <v>31</v>
      </c>
      <c r="W9" s="193" t="s">
        <v>32</v>
      </c>
      <c r="X9" s="193" t="s">
        <v>32</v>
      </c>
      <c r="Y9" s="450"/>
    </row>
    <row r="10" spans="1:25" x14ac:dyDescent="0.3">
      <c r="A10" s="194">
        <v>1</v>
      </c>
      <c r="B10" s="193">
        <v>2</v>
      </c>
      <c r="C10" s="193">
        <v>3</v>
      </c>
      <c r="D10" s="193">
        <v>4</v>
      </c>
      <c r="E10" s="193">
        <v>5</v>
      </c>
      <c r="F10" s="194">
        <v>6</v>
      </c>
      <c r="G10" s="194">
        <v>7</v>
      </c>
      <c r="H10" s="194">
        <v>8</v>
      </c>
      <c r="I10" s="194">
        <v>9</v>
      </c>
      <c r="J10" s="194">
        <v>10</v>
      </c>
      <c r="K10" s="193">
        <v>11</v>
      </c>
      <c r="L10" s="194">
        <v>12</v>
      </c>
      <c r="M10" s="194">
        <v>13</v>
      </c>
      <c r="N10" s="194">
        <v>14</v>
      </c>
      <c r="O10" s="194">
        <v>15</v>
      </c>
      <c r="P10" s="194">
        <v>16</v>
      </c>
      <c r="Q10" s="6">
        <v>17</v>
      </c>
      <c r="R10" s="194">
        <v>18</v>
      </c>
      <c r="S10" s="194">
        <v>19</v>
      </c>
      <c r="T10" s="194">
        <v>20</v>
      </c>
      <c r="U10" s="194">
        <v>21</v>
      </c>
      <c r="V10" s="194">
        <v>22</v>
      </c>
      <c r="W10" s="194">
        <v>23</v>
      </c>
      <c r="X10" s="194">
        <v>24</v>
      </c>
      <c r="Y10" s="194">
        <v>25</v>
      </c>
    </row>
    <row r="11" spans="1:25" s="247" customFormat="1" ht="19.649999999999999" customHeight="1" x14ac:dyDescent="0.3">
      <c r="A11" s="243" t="s">
        <v>106</v>
      </c>
      <c r="B11" s="244"/>
      <c r="C11" s="244"/>
      <c r="D11" s="244"/>
      <c r="E11" s="244"/>
      <c r="F11" s="245"/>
      <c r="G11" s="245"/>
      <c r="H11" s="245"/>
      <c r="I11" s="245"/>
      <c r="J11" s="245"/>
      <c r="K11" s="244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6"/>
    </row>
    <row r="12" spans="1:25" s="210" customFormat="1" ht="19" customHeight="1" x14ac:dyDescent="0.25">
      <c r="A12" s="203">
        <v>1</v>
      </c>
      <c r="B12" s="204" t="s">
        <v>70</v>
      </c>
      <c r="C12" s="204" t="s">
        <v>71</v>
      </c>
      <c r="D12" s="14" t="s">
        <v>78</v>
      </c>
      <c r="E12" s="44" t="s">
        <v>79</v>
      </c>
      <c r="F12" s="45">
        <v>10</v>
      </c>
      <c r="G12" s="203"/>
      <c r="H12" s="203"/>
      <c r="I12" s="205">
        <v>1989</v>
      </c>
      <c r="J12" s="205"/>
      <c r="K12" s="205" t="s">
        <v>77</v>
      </c>
      <c r="L12" s="205">
        <v>9</v>
      </c>
      <c r="M12" s="205">
        <v>3</v>
      </c>
      <c r="N12" s="206">
        <v>7321.5</v>
      </c>
      <c r="O12" s="206">
        <v>5669.6</v>
      </c>
      <c r="P12" s="206">
        <v>5296.8</v>
      </c>
      <c r="Q12" s="207">
        <v>214</v>
      </c>
      <c r="R12" s="206">
        <f t="shared" ref="R12:R23" si="0">S12+T12+U12+V12</f>
        <v>6133453.0800000001</v>
      </c>
      <c r="S12" s="206">
        <v>0</v>
      </c>
      <c r="T12" s="206">
        <v>0</v>
      </c>
      <c r="U12" s="206">
        <v>0</v>
      </c>
      <c r="V12" s="206">
        <v>6133453.0800000001</v>
      </c>
      <c r="W12" s="206">
        <f t="shared" ref="W12:W22" si="1">R12/O12</f>
        <v>1081.8140750670241</v>
      </c>
      <c r="X12" s="208">
        <v>11424</v>
      </c>
      <c r="Y12" s="209" t="s">
        <v>133</v>
      </c>
    </row>
    <row r="13" spans="1:25" s="210" customFormat="1" ht="19" customHeight="1" x14ac:dyDescent="0.25">
      <c r="A13" s="203">
        <v>2</v>
      </c>
      <c r="B13" s="204" t="s">
        <v>70</v>
      </c>
      <c r="C13" s="204" t="s">
        <v>71</v>
      </c>
      <c r="D13" s="14" t="s">
        <v>78</v>
      </c>
      <c r="E13" s="44" t="s">
        <v>81</v>
      </c>
      <c r="F13" s="45">
        <v>19</v>
      </c>
      <c r="G13" s="203"/>
      <c r="H13" s="203"/>
      <c r="I13" s="211">
        <v>1994</v>
      </c>
      <c r="J13" s="211"/>
      <c r="K13" s="212" t="s">
        <v>77</v>
      </c>
      <c r="L13" s="213">
        <v>9</v>
      </c>
      <c r="M13" s="213">
        <v>6</v>
      </c>
      <c r="N13" s="214">
        <v>16454.5</v>
      </c>
      <c r="O13" s="214">
        <v>12636.6</v>
      </c>
      <c r="P13" s="214">
        <v>12038</v>
      </c>
      <c r="Q13" s="215">
        <v>312</v>
      </c>
      <c r="R13" s="206">
        <f t="shared" si="0"/>
        <v>12038471.310000001</v>
      </c>
      <c r="S13" s="206">
        <v>0</v>
      </c>
      <c r="T13" s="206">
        <v>0</v>
      </c>
      <c r="U13" s="206">
        <v>0</v>
      </c>
      <c r="V13" s="206">
        <v>12038471.310000001</v>
      </c>
      <c r="W13" s="206">
        <f t="shared" si="1"/>
        <v>952.66696025829731</v>
      </c>
      <c r="X13" s="208">
        <v>11424</v>
      </c>
      <c r="Y13" s="209" t="s">
        <v>133</v>
      </c>
    </row>
    <row r="14" spans="1:25" s="210" customFormat="1" ht="19" customHeight="1" x14ac:dyDescent="0.25">
      <c r="A14" s="203">
        <v>3</v>
      </c>
      <c r="B14" s="204" t="s">
        <v>70</v>
      </c>
      <c r="C14" s="204" t="s">
        <v>71</v>
      </c>
      <c r="D14" s="14" t="s">
        <v>78</v>
      </c>
      <c r="E14" s="44" t="s">
        <v>82</v>
      </c>
      <c r="F14" s="45">
        <v>16</v>
      </c>
      <c r="G14" s="203"/>
      <c r="H14" s="203"/>
      <c r="I14" s="205">
        <v>1994</v>
      </c>
      <c r="J14" s="205"/>
      <c r="K14" s="205" t="s">
        <v>74</v>
      </c>
      <c r="L14" s="205">
        <v>14</v>
      </c>
      <c r="M14" s="205">
        <v>1</v>
      </c>
      <c r="N14" s="206">
        <v>5332.1</v>
      </c>
      <c r="O14" s="206">
        <v>4335.6000000000004</v>
      </c>
      <c r="P14" s="206">
        <v>4335.6000000000004</v>
      </c>
      <c r="Q14" s="207">
        <v>306</v>
      </c>
      <c r="R14" s="206">
        <f t="shared" si="0"/>
        <v>4165113.67</v>
      </c>
      <c r="S14" s="206">
        <v>0</v>
      </c>
      <c r="T14" s="206">
        <v>0</v>
      </c>
      <c r="U14" s="206">
        <v>0</v>
      </c>
      <c r="V14" s="206">
        <v>4165113.67</v>
      </c>
      <c r="W14" s="206">
        <f t="shared" si="1"/>
        <v>960.67756942522362</v>
      </c>
      <c r="X14" s="208">
        <v>11424</v>
      </c>
      <c r="Y14" s="209" t="s">
        <v>133</v>
      </c>
    </row>
    <row r="15" spans="1:25" s="210" customFormat="1" ht="19" customHeight="1" x14ac:dyDescent="0.25">
      <c r="A15" s="203">
        <v>4</v>
      </c>
      <c r="B15" s="204" t="s">
        <v>70</v>
      </c>
      <c r="C15" s="204" t="s">
        <v>71</v>
      </c>
      <c r="D15" s="14" t="s">
        <v>78</v>
      </c>
      <c r="E15" s="44" t="s">
        <v>82</v>
      </c>
      <c r="F15" s="45">
        <v>44</v>
      </c>
      <c r="G15" s="203"/>
      <c r="H15" s="203"/>
      <c r="I15" s="205">
        <v>1993</v>
      </c>
      <c r="J15" s="205"/>
      <c r="K15" s="46" t="s">
        <v>77</v>
      </c>
      <c r="L15" s="46">
        <v>9</v>
      </c>
      <c r="M15" s="205">
        <v>4</v>
      </c>
      <c r="N15" s="206">
        <v>8967.6</v>
      </c>
      <c r="O15" s="206">
        <v>7859.2</v>
      </c>
      <c r="P15" s="229">
        <v>7629.8</v>
      </c>
      <c r="Q15" s="205">
        <v>307</v>
      </c>
      <c r="R15" s="206">
        <f t="shared" si="0"/>
        <v>8101792.4900000002</v>
      </c>
      <c r="S15" s="206">
        <v>0</v>
      </c>
      <c r="T15" s="206">
        <v>0</v>
      </c>
      <c r="U15" s="206">
        <v>0</v>
      </c>
      <c r="V15" s="206">
        <v>8101792.4900000002</v>
      </c>
      <c r="W15" s="206">
        <f t="shared" si="1"/>
        <v>1030.867326190961</v>
      </c>
      <c r="X15" s="208">
        <v>11424</v>
      </c>
      <c r="Y15" s="209" t="s">
        <v>133</v>
      </c>
    </row>
    <row r="16" spans="1:25" s="217" customFormat="1" ht="19" customHeight="1" x14ac:dyDescent="0.25">
      <c r="A16" s="203">
        <v>5</v>
      </c>
      <c r="B16" s="204" t="s">
        <v>70</v>
      </c>
      <c r="C16" s="204" t="s">
        <v>71</v>
      </c>
      <c r="D16" s="14" t="s">
        <v>78</v>
      </c>
      <c r="E16" s="204" t="s">
        <v>85</v>
      </c>
      <c r="F16" s="203">
        <v>15</v>
      </c>
      <c r="G16" s="203"/>
      <c r="H16" s="203"/>
      <c r="I16" s="205">
        <v>1982</v>
      </c>
      <c r="J16" s="205"/>
      <c r="K16" s="216" t="s">
        <v>77</v>
      </c>
      <c r="L16" s="205">
        <v>9</v>
      </c>
      <c r="M16" s="205">
        <v>3</v>
      </c>
      <c r="N16" s="206">
        <v>6670</v>
      </c>
      <c r="O16" s="206">
        <v>5709.2</v>
      </c>
      <c r="P16" s="206">
        <v>5316</v>
      </c>
      <c r="Q16" s="207">
        <v>251</v>
      </c>
      <c r="R16" s="206">
        <f t="shared" si="0"/>
        <v>6133453.0800000001</v>
      </c>
      <c r="S16" s="206">
        <v>0</v>
      </c>
      <c r="T16" s="206">
        <v>0</v>
      </c>
      <c r="U16" s="206">
        <v>0</v>
      </c>
      <c r="V16" s="206">
        <v>6133453.0800000001</v>
      </c>
      <c r="W16" s="206">
        <f t="shared" si="1"/>
        <v>1074.3104252784979</v>
      </c>
      <c r="X16" s="208">
        <v>11424</v>
      </c>
      <c r="Y16" s="209" t="s">
        <v>133</v>
      </c>
    </row>
    <row r="17" spans="1:25" s="210" customFormat="1" ht="19" customHeight="1" x14ac:dyDescent="0.25">
      <c r="A17" s="203">
        <v>6</v>
      </c>
      <c r="B17" s="204" t="s">
        <v>70</v>
      </c>
      <c r="C17" s="204" t="s">
        <v>71</v>
      </c>
      <c r="D17" s="14" t="s">
        <v>72</v>
      </c>
      <c r="E17" s="44" t="s">
        <v>73</v>
      </c>
      <c r="F17" s="45">
        <v>168</v>
      </c>
      <c r="G17" s="203"/>
      <c r="H17" s="203"/>
      <c r="I17" s="205">
        <v>1984</v>
      </c>
      <c r="J17" s="205"/>
      <c r="K17" s="205" t="s">
        <v>77</v>
      </c>
      <c r="L17" s="205">
        <v>9</v>
      </c>
      <c r="M17" s="205">
        <v>3</v>
      </c>
      <c r="N17" s="206">
        <v>7181.9</v>
      </c>
      <c r="O17" s="206">
        <f>P17-232.5</f>
        <v>6099.6</v>
      </c>
      <c r="P17" s="206">
        <v>6332.1</v>
      </c>
      <c r="Q17" s="207">
        <v>108</v>
      </c>
      <c r="R17" s="206">
        <f t="shared" si="0"/>
        <v>6133453.0800000001</v>
      </c>
      <c r="S17" s="206">
        <v>0</v>
      </c>
      <c r="T17" s="206">
        <v>0</v>
      </c>
      <c r="U17" s="206">
        <v>0</v>
      </c>
      <c r="V17" s="206">
        <v>6133453.0800000001</v>
      </c>
      <c r="W17" s="206">
        <f t="shared" si="1"/>
        <v>1005.550049183553</v>
      </c>
      <c r="X17" s="208">
        <v>11424</v>
      </c>
      <c r="Y17" s="209" t="s">
        <v>133</v>
      </c>
    </row>
    <row r="18" spans="1:25" s="210" customFormat="1" ht="19" customHeight="1" x14ac:dyDescent="0.25">
      <c r="A18" s="203">
        <v>7</v>
      </c>
      <c r="B18" s="204" t="s">
        <v>70</v>
      </c>
      <c r="C18" s="204" t="s">
        <v>71</v>
      </c>
      <c r="D18" s="14" t="s">
        <v>72</v>
      </c>
      <c r="E18" s="44" t="s">
        <v>73</v>
      </c>
      <c r="F18" s="45">
        <v>130</v>
      </c>
      <c r="G18" s="203"/>
      <c r="H18" s="203"/>
      <c r="I18" s="205">
        <v>1990</v>
      </c>
      <c r="J18" s="205"/>
      <c r="K18" s="46" t="s">
        <v>74</v>
      </c>
      <c r="L18" s="46">
        <v>12</v>
      </c>
      <c r="M18" s="205">
        <v>1</v>
      </c>
      <c r="N18" s="206">
        <v>4917.5</v>
      </c>
      <c r="O18" s="206">
        <v>4015.5</v>
      </c>
      <c r="P18" s="229">
        <v>3957.9</v>
      </c>
      <c r="Q18" s="205">
        <v>177</v>
      </c>
      <c r="R18" s="206">
        <f t="shared" si="0"/>
        <v>4165113.67</v>
      </c>
      <c r="S18" s="206">
        <v>0</v>
      </c>
      <c r="T18" s="206">
        <v>0</v>
      </c>
      <c r="U18" s="206">
        <v>0</v>
      </c>
      <c r="V18" s="206">
        <v>4165113.67</v>
      </c>
      <c r="W18" s="206">
        <f t="shared" si="1"/>
        <v>1037.2590387249409</v>
      </c>
      <c r="X18" s="208">
        <v>11424</v>
      </c>
      <c r="Y18" s="209" t="s">
        <v>133</v>
      </c>
    </row>
    <row r="19" spans="1:25" s="210" customFormat="1" ht="19" customHeight="1" x14ac:dyDescent="0.25">
      <c r="A19" s="203">
        <v>8</v>
      </c>
      <c r="B19" s="204" t="s">
        <v>70</v>
      </c>
      <c r="C19" s="204" t="s">
        <v>71</v>
      </c>
      <c r="D19" s="14" t="s">
        <v>72</v>
      </c>
      <c r="E19" s="44" t="s">
        <v>76</v>
      </c>
      <c r="F19" s="45">
        <v>57</v>
      </c>
      <c r="G19" s="203"/>
      <c r="H19" s="203"/>
      <c r="I19" s="205">
        <v>1994</v>
      </c>
      <c r="J19" s="205"/>
      <c r="K19" s="46" t="s">
        <v>77</v>
      </c>
      <c r="L19" s="46">
        <v>9</v>
      </c>
      <c r="M19" s="205">
        <v>2</v>
      </c>
      <c r="N19" s="206">
        <v>4745.3</v>
      </c>
      <c r="O19" s="206">
        <v>4112.8999999999996</v>
      </c>
      <c r="P19" s="229">
        <v>4062.3</v>
      </c>
      <c r="Q19" s="205">
        <v>211</v>
      </c>
      <c r="R19" s="206">
        <f t="shared" si="0"/>
        <v>4165113.67</v>
      </c>
      <c r="S19" s="206">
        <v>0</v>
      </c>
      <c r="T19" s="206">
        <v>0</v>
      </c>
      <c r="U19" s="206">
        <v>0</v>
      </c>
      <c r="V19" s="206">
        <v>4165113.67</v>
      </c>
      <c r="W19" s="206">
        <f t="shared" si="1"/>
        <v>1012.6950983490968</v>
      </c>
      <c r="X19" s="208">
        <v>11424</v>
      </c>
      <c r="Y19" s="209" t="s">
        <v>133</v>
      </c>
    </row>
    <row r="20" spans="1:25" s="210" customFormat="1" ht="19" customHeight="1" x14ac:dyDescent="0.25">
      <c r="A20" s="203">
        <v>9</v>
      </c>
      <c r="B20" s="204" t="s">
        <v>70</v>
      </c>
      <c r="C20" s="204" t="s">
        <v>71</v>
      </c>
      <c r="D20" s="14" t="s">
        <v>80</v>
      </c>
      <c r="E20" s="46" t="s">
        <v>91</v>
      </c>
      <c r="F20" s="45">
        <v>7</v>
      </c>
      <c r="G20" s="203"/>
      <c r="H20" s="203"/>
      <c r="I20" s="205">
        <v>1989</v>
      </c>
      <c r="J20" s="205"/>
      <c r="K20" s="205" t="s">
        <v>74</v>
      </c>
      <c r="L20" s="205">
        <v>12</v>
      </c>
      <c r="M20" s="205">
        <v>2</v>
      </c>
      <c r="N20" s="206">
        <v>7579.1</v>
      </c>
      <c r="O20" s="206">
        <v>5569.3</v>
      </c>
      <c r="P20" s="206">
        <v>5569.3</v>
      </c>
      <c r="Q20" s="207">
        <v>145</v>
      </c>
      <c r="R20" s="206">
        <f t="shared" si="0"/>
        <v>8101792.4900000002</v>
      </c>
      <c r="S20" s="206">
        <v>0</v>
      </c>
      <c r="T20" s="206">
        <v>0</v>
      </c>
      <c r="U20" s="206">
        <v>0</v>
      </c>
      <c r="V20" s="206">
        <v>8101792.4900000002</v>
      </c>
      <c r="W20" s="206">
        <f t="shared" si="1"/>
        <v>1454.7236618605571</v>
      </c>
      <c r="X20" s="208">
        <v>11424</v>
      </c>
      <c r="Y20" s="209" t="s">
        <v>133</v>
      </c>
    </row>
    <row r="21" spans="1:25" s="210" customFormat="1" ht="19" customHeight="1" x14ac:dyDescent="0.25">
      <c r="A21" s="203">
        <v>10</v>
      </c>
      <c r="B21" s="204" t="s">
        <v>70</v>
      </c>
      <c r="C21" s="205" t="s">
        <v>71</v>
      </c>
      <c r="D21" s="14" t="s">
        <v>80</v>
      </c>
      <c r="E21" s="46" t="s">
        <v>91</v>
      </c>
      <c r="F21" s="218" t="s">
        <v>96</v>
      </c>
      <c r="G21" s="203"/>
      <c r="H21" s="203"/>
      <c r="I21" s="205">
        <v>1991</v>
      </c>
      <c r="J21" s="205"/>
      <c r="K21" s="205" t="s">
        <v>74</v>
      </c>
      <c r="L21" s="205">
        <v>12</v>
      </c>
      <c r="M21" s="205">
        <v>2</v>
      </c>
      <c r="N21" s="206">
        <v>7950</v>
      </c>
      <c r="O21" s="206">
        <v>5063.8999999999996</v>
      </c>
      <c r="P21" s="206">
        <v>5003.3999999999996</v>
      </c>
      <c r="Q21" s="207">
        <v>143</v>
      </c>
      <c r="R21" s="206">
        <f t="shared" si="0"/>
        <v>8101792.4900000002</v>
      </c>
      <c r="S21" s="206">
        <v>0</v>
      </c>
      <c r="T21" s="206">
        <v>0</v>
      </c>
      <c r="U21" s="206">
        <v>0</v>
      </c>
      <c r="V21" s="206">
        <v>8101792.4900000002</v>
      </c>
      <c r="W21" s="206">
        <f t="shared" si="1"/>
        <v>1599.9116274018052</v>
      </c>
      <c r="X21" s="208">
        <v>11424</v>
      </c>
      <c r="Y21" s="209" t="s">
        <v>133</v>
      </c>
    </row>
    <row r="22" spans="1:25" s="210" customFormat="1" ht="19" customHeight="1" x14ac:dyDescent="0.25">
      <c r="A22" s="203">
        <v>11</v>
      </c>
      <c r="B22" s="204" t="s">
        <v>70</v>
      </c>
      <c r="C22" s="204" t="s">
        <v>71</v>
      </c>
      <c r="D22" s="14" t="s">
        <v>78</v>
      </c>
      <c r="E22" s="46" t="s">
        <v>102</v>
      </c>
      <c r="F22" s="45">
        <v>1</v>
      </c>
      <c r="G22" s="203"/>
      <c r="H22" s="203"/>
      <c r="I22" s="205">
        <v>1980</v>
      </c>
      <c r="J22" s="205"/>
      <c r="K22" s="205" t="s">
        <v>75</v>
      </c>
      <c r="L22" s="205">
        <v>9</v>
      </c>
      <c r="M22" s="205">
        <v>5</v>
      </c>
      <c r="N22" s="206">
        <v>11253.1</v>
      </c>
      <c r="O22" s="206">
        <v>9682.7999999999993</v>
      </c>
      <c r="P22" s="206">
        <v>9147.2000000000007</v>
      </c>
      <c r="Q22" s="207">
        <v>470</v>
      </c>
      <c r="R22" s="206">
        <f t="shared" si="0"/>
        <v>2196774.2599999998</v>
      </c>
      <c r="S22" s="206">
        <v>0</v>
      </c>
      <c r="T22" s="206">
        <v>0</v>
      </c>
      <c r="U22" s="206">
        <v>0</v>
      </c>
      <c r="V22" s="206">
        <v>2196774.2599999998</v>
      </c>
      <c r="W22" s="206">
        <f t="shared" si="1"/>
        <v>226.87386499772794</v>
      </c>
      <c r="X22" s="208">
        <v>11424</v>
      </c>
      <c r="Y22" s="209" t="s">
        <v>133</v>
      </c>
    </row>
    <row r="23" spans="1:25" s="227" customFormat="1" ht="16.850000000000001" customHeight="1" x14ac:dyDescent="0.25">
      <c r="A23" s="203">
        <v>12</v>
      </c>
      <c r="B23" s="204" t="s">
        <v>70</v>
      </c>
      <c r="C23" s="204" t="s">
        <v>71</v>
      </c>
      <c r="D23" s="14" t="s">
        <v>72</v>
      </c>
      <c r="E23" s="205" t="s">
        <v>76</v>
      </c>
      <c r="F23" s="290">
        <v>18</v>
      </c>
      <c r="G23" s="211"/>
      <c r="H23" s="211"/>
      <c r="I23" s="211">
        <v>1979</v>
      </c>
      <c r="J23" s="211"/>
      <c r="K23" s="291" t="s">
        <v>74</v>
      </c>
      <c r="L23" s="234">
        <v>9</v>
      </c>
      <c r="M23" s="234">
        <v>4</v>
      </c>
      <c r="N23" s="214">
        <v>7963</v>
      </c>
      <c r="O23" s="214">
        <v>7963</v>
      </c>
      <c r="P23" s="214">
        <v>7548</v>
      </c>
      <c r="Q23" s="235">
        <v>373</v>
      </c>
      <c r="R23" s="206">
        <f t="shared" si="0"/>
        <v>8101792.4900000002</v>
      </c>
      <c r="S23" s="206">
        <v>0</v>
      </c>
      <c r="T23" s="206">
        <v>0</v>
      </c>
      <c r="U23" s="206">
        <v>0</v>
      </c>
      <c r="V23" s="214">
        <v>8101792.4900000002</v>
      </c>
      <c r="W23" s="214">
        <f t="shared" ref="W23" si="2">V23/O23</f>
        <v>1017.4296734898908</v>
      </c>
      <c r="X23" s="260">
        <v>11424</v>
      </c>
      <c r="Y23" s="209" t="s">
        <v>133</v>
      </c>
    </row>
    <row r="24" spans="1:25" s="210" customFormat="1" ht="17.7" customHeight="1" x14ac:dyDescent="0.25">
      <c r="A24" s="203">
        <v>13</v>
      </c>
      <c r="B24" s="219" t="s">
        <v>70</v>
      </c>
      <c r="C24" s="219" t="s">
        <v>71</v>
      </c>
      <c r="D24" s="241" t="s">
        <v>78</v>
      </c>
      <c r="E24" s="44" t="s">
        <v>83</v>
      </c>
      <c r="F24" s="45">
        <v>1</v>
      </c>
      <c r="G24" s="220"/>
      <c r="H24" s="220"/>
      <c r="I24" s="221">
        <v>1939</v>
      </c>
      <c r="J24" s="221">
        <v>2018</v>
      </c>
      <c r="K24" s="221" t="s">
        <v>74</v>
      </c>
      <c r="L24" s="221">
        <v>2</v>
      </c>
      <c r="M24" s="221">
        <v>2</v>
      </c>
      <c r="N24" s="222">
        <v>517.4</v>
      </c>
      <c r="O24" s="222">
        <v>445.2</v>
      </c>
      <c r="P24" s="222">
        <v>223.8</v>
      </c>
      <c r="Q24" s="223">
        <v>35</v>
      </c>
      <c r="R24" s="222">
        <f>S24+T24+U24+V24</f>
        <v>2779355.6</v>
      </c>
      <c r="S24" s="222">
        <v>0</v>
      </c>
      <c r="T24" s="222">
        <v>0</v>
      </c>
      <c r="U24" s="222">
        <v>0</v>
      </c>
      <c r="V24" s="222">
        <v>2779355.6</v>
      </c>
      <c r="W24" s="222">
        <f>R24/O24</f>
        <v>6242.9371069182398</v>
      </c>
      <c r="X24" s="224">
        <v>11424</v>
      </c>
      <c r="Y24" s="225" t="s">
        <v>133</v>
      </c>
    </row>
    <row r="25" spans="1:25" s="210" customFormat="1" ht="19" customHeight="1" x14ac:dyDescent="0.25">
      <c r="A25" s="203">
        <v>14</v>
      </c>
      <c r="B25" s="204" t="s">
        <v>70</v>
      </c>
      <c r="C25" s="205" t="s">
        <v>71</v>
      </c>
      <c r="D25" s="14" t="s">
        <v>78</v>
      </c>
      <c r="E25" s="46" t="s">
        <v>95</v>
      </c>
      <c r="F25" s="45">
        <v>4</v>
      </c>
      <c r="G25" s="203"/>
      <c r="H25" s="203"/>
      <c r="I25" s="205">
        <v>1959</v>
      </c>
      <c r="J25" s="205"/>
      <c r="K25" s="205" t="s">
        <v>134</v>
      </c>
      <c r="L25" s="205">
        <v>2</v>
      </c>
      <c r="M25" s="205">
        <v>1</v>
      </c>
      <c r="N25" s="206">
        <v>436.5</v>
      </c>
      <c r="O25" s="206">
        <v>390.7</v>
      </c>
      <c r="P25" s="206">
        <v>345.5</v>
      </c>
      <c r="Q25" s="207">
        <v>22</v>
      </c>
      <c r="R25" s="206">
        <f t="shared" ref="R25:R26" si="3">S25+T25+U25+V25</f>
        <v>2206904.77</v>
      </c>
      <c r="S25" s="206">
        <v>0</v>
      </c>
      <c r="T25" s="206">
        <v>0</v>
      </c>
      <c r="U25" s="206">
        <v>0</v>
      </c>
      <c r="V25" s="206">
        <v>2206904.77</v>
      </c>
      <c r="W25" s="206">
        <f t="shared" ref="W25:W26" si="4">R25/O25</f>
        <v>5648.5916815971332</v>
      </c>
      <c r="X25" s="208">
        <v>11424</v>
      </c>
      <c r="Y25" s="209" t="s">
        <v>133</v>
      </c>
    </row>
    <row r="26" spans="1:25" s="210" customFormat="1" ht="19" customHeight="1" x14ac:dyDescent="0.25">
      <c r="A26" s="203">
        <v>15</v>
      </c>
      <c r="B26" s="204" t="s">
        <v>70</v>
      </c>
      <c r="C26" s="205" t="s">
        <v>71</v>
      </c>
      <c r="D26" s="14" t="s">
        <v>78</v>
      </c>
      <c r="E26" s="46" t="s">
        <v>95</v>
      </c>
      <c r="F26" s="45">
        <v>5</v>
      </c>
      <c r="G26" s="203"/>
      <c r="H26" s="203"/>
      <c r="I26" s="205">
        <v>1960</v>
      </c>
      <c r="J26" s="205"/>
      <c r="K26" s="205" t="s">
        <v>134</v>
      </c>
      <c r="L26" s="205">
        <v>2</v>
      </c>
      <c r="M26" s="205">
        <v>1</v>
      </c>
      <c r="N26" s="206">
        <v>435.3</v>
      </c>
      <c r="O26" s="206">
        <v>389.7</v>
      </c>
      <c r="P26" s="206">
        <v>329</v>
      </c>
      <c r="Q26" s="207">
        <v>17</v>
      </c>
      <c r="R26" s="206">
        <f t="shared" si="3"/>
        <v>2195569.11</v>
      </c>
      <c r="S26" s="206">
        <v>0</v>
      </c>
      <c r="T26" s="206">
        <v>0</v>
      </c>
      <c r="U26" s="206">
        <v>0</v>
      </c>
      <c r="V26" s="206">
        <v>2195569.11</v>
      </c>
      <c r="W26" s="206">
        <f t="shared" si="4"/>
        <v>5633.9982294072361</v>
      </c>
      <c r="X26" s="208">
        <v>11424</v>
      </c>
      <c r="Y26" s="209" t="s">
        <v>133</v>
      </c>
    </row>
    <row r="27" spans="1:25" s="227" customFormat="1" ht="19" customHeight="1" x14ac:dyDescent="0.25">
      <c r="A27" s="203">
        <v>16</v>
      </c>
      <c r="B27" s="204" t="s">
        <v>70</v>
      </c>
      <c r="C27" s="204" t="s">
        <v>71</v>
      </c>
      <c r="D27" s="14" t="s">
        <v>78</v>
      </c>
      <c r="E27" s="205" t="s">
        <v>94</v>
      </c>
      <c r="F27" s="203">
        <v>1</v>
      </c>
      <c r="G27" s="205"/>
      <c r="H27" s="205"/>
      <c r="I27" s="205">
        <v>1963</v>
      </c>
      <c r="J27" s="205">
        <v>2019</v>
      </c>
      <c r="K27" s="204" t="s">
        <v>74</v>
      </c>
      <c r="L27" s="226">
        <v>4</v>
      </c>
      <c r="M27" s="226">
        <v>3</v>
      </c>
      <c r="N27" s="206">
        <v>2312</v>
      </c>
      <c r="O27" s="206">
        <v>2141.8000000000002</v>
      </c>
      <c r="P27" s="206">
        <v>2086.8000000000002</v>
      </c>
      <c r="Q27" s="207">
        <v>78</v>
      </c>
      <c r="R27" s="206">
        <f>S27+T27+U27+V27</f>
        <v>6713035.04</v>
      </c>
      <c r="S27" s="206">
        <v>0</v>
      </c>
      <c r="T27" s="206">
        <v>0</v>
      </c>
      <c r="U27" s="206">
        <v>0</v>
      </c>
      <c r="V27" s="206">
        <v>6713035.04</v>
      </c>
      <c r="W27" s="206">
        <f>R27/O27</f>
        <v>3134.295937996078</v>
      </c>
      <c r="X27" s="208">
        <v>11424</v>
      </c>
      <c r="Y27" s="209" t="s">
        <v>133</v>
      </c>
    </row>
    <row r="28" spans="1:25" s="228" customFormat="1" ht="19" customHeight="1" x14ac:dyDescent="0.25">
      <c r="A28" s="203">
        <v>17</v>
      </c>
      <c r="B28" s="204" t="s">
        <v>70</v>
      </c>
      <c r="C28" s="204" t="s">
        <v>71</v>
      </c>
      <c r="D28" s="14" t="s">
        <v>78</v>
      </c>
      <c r="E28" s="46" t="s">
        <v>94</v>
      </c>
      <c r="F28" s="45">
        <v>2</v>
      </c>
      <c r="G28" s="205"/>
      <c r="H28" s="205"/>
      <c r="I28" s="205">
        <v>1965</v>
      </c>
      <c r="J28" s="205"/>
      <c r="K28" s="205" t="s">
        <v>74</v>
      </c>
      <c r="L28" s="205">
        <v>4</v>
      </c>
      <c r="M28" s="205">
        <v>3</v>
      </c>
      <c r="N28" s="206">
        <v>1653.1</v>
      </c>
      <c r="O28" s="206">
        <v>1487.2</v>
      </c>
      <c r="P28" s="206">
        <v>1417.6</v>
      </c>
      <c r="Q28" s="205">
        <v>79</v>
      </c>
      <c r="R28" s="206">
        <f>S28+T28+U28+V28</f>
        <v>12471422.18</v>
      </c>
      <c r="S28" s="206">
        <v>0</v>
      </c>
      <c r="T28" s="206">
        <v>0</v>
      </c>
      <c r="U28" s="206">
        <v>0</v>
      </c>
      <c r="V28" s="206">
        <v>12471422.18</v>
      </c>
      <c r="W28" s="206">
        <f>R28/O28</f>
        <v>8385.8406266810107</v>
      </c>
      <c r="X28" s="208">
        <v>11424</v>
      </c>
      <c r="Y28" s="209" t="s">
        <v>133</v>
      </c>
    </row>
    <row r="29" spans="1:25" s="233" customFormat="1" ht="19" customHeight="1" x14ac:dyDescent="0.25">
      <c r="A29" s="203">
        <v>18</v>
      </c>
      <c r="B29" s="44" t="s">
        <v>70</v>
      </c>
      <c r="C29" s="44" t="s">
        <v>71</v>
      </c>
      <c r="D29" s="242" t="s">
        <v>78</v>
      </c>
      <c r="E29" s="46" t="s">
        <v>94</v>
      </c>
      <c r="F29" s="45">
        <v>4</v>
      </c>
      <c r="G29" s="46"/>
      <c r="H29" s="46"/>
      <c r="I29" s="46">
        <v>1963</v>
      </c>
      <c r="J29" s="46"/>
      <c r="K29" s="46" t="s">
        <v>74</v>
      </c>
      <c r="L29" s="46">
        <v>4</v>
      </c>
      <c r="M29" s="46">
        <v>3</v>
      </c>
      <c r="N29" s="229">
        <v>2166</v>
      </c>
      <c r="O29" s="229">
        <v>1996.8</v>
      </c>
      <c r="P29" s="229">
        <v>1455.1</v>
      </c>
      <c r="Q29" s="230">
        <v>77</v>
      </c>
      <c r="R29" s="229">
        <f>S29+T29+U29+V29</f>
        <v>12006535.15</v>
      </c>
      <c r="S29" s="229">
        <v>0</v>
      </c>
      <c r="T29" s="229">
        <v>0</v>
      </c>
      <c r="U29" s="229">
        <v>0</v>
      </c>
      <c r="V29" s="229">
        <v>12006535.15</v>
      </c>
      <c r="W29" s="229">
        <f>R29/O29</f>
        <v>6012.8881961137822</v>
      </c>
      <c r="X29" s="231">
        <v>11424</v>
      </c>
      <c r="Y29" s="232" t="s">
        <v>133</v>
      </c>
    </row>
    <row r="30" spans="1:25" s="233" customFormat="1" ht="19" customHeight="1" x14ac:dyDescent="0.25">
      <c r="A30" s="203">
        <v>19</v>
      </c>
      <c r="B30" s="44" t="s">
        <v>70</v>
      </c>
      <c r="C30" s="44" t="s">
        <v>71</v>
      </c>
      <c r="D30" s="242" t="s">
        <v>78</v>
      </c>
      <c r="E30" s="46" t="s">
        <v>94</v>
      </c>
      <c r="F30" s="45">
        <v>5</v>
      </c>
      <c r="G30" s="46"/>
      <c r="H30" s="46"/>
      <c r="I30" s="46">
        <v>1967</v>
      </c>
      <c r="J30" s="46">
        <v>2008</v>
      </c>
      <c r="K30" s="46" t="s">
        <v>74</v>
      </c>
      <c r="L30" s="46">
        <v>4</v>
      </c>
      <c r="M30" s="46">
        <v>3</v>
      </c>
      <c r="N30" s="229">
        <v>1671.2</v>
      </c>
      <c r="O30" s="229">
        <v>1501.5</v>
      </c>
      <c r="P30" s="229">
        <v>1458.7</v>
      </c>
      <c r="Q30" s="46">
        <v>69</v>
      </c>
      <c r="R30" s="229">
        <f>S30+T30+U30+V30</f>
        <v>6676855.7599999998</v>
      </c>
      <c r="S30" s="229">
        <v>0</v>
      </c>
      <c r="T30" s="229">
        <v>0</v>
      </c>
      <c r="U30" s="229">
        <v>0</v>
      </c>
      <c r="V30" s="229">
        <v>6676855.7599999998</v>
      </c>
      <c r="W30" s="229">
        <f>R30/O30</f>
        <v>4446.790382950383</v>
      </c>
      <c r="X30" s="231">
        <v>11424</v>
      </c>
      <c r="Y30" s="232" t="s">
        <v>133</v>
      </c>
    </row>
    <row r="31" spans="1:25" s="233" customFormat="1" ht="19" customHeight="1" x14ac:dyDescent="0.25">
      <c r="A31" s="203">
        <v>20</v>
      </c>
      <c r="B31" s="44" t="s">
        <v>70</v>
      </c>
      <c r="C31" s="44" t="s">
        <v>71</v>
      </c>
      <c r="D31" s="242" t="s">
        <v>78</v>
      </c>
      <c r="E31" s="204" t="s">
        <v>91</v>
      </c>
      <c r="F31" s="203">
        <v>2</v>
      </c>
      <c r="G31" s="46"/>
      <c r="H31" s="46"/>
      <c r="I31" s="204">
        <v>1988</v>
      </c>
      <c r="J31" s="211"/>
      <c r="K31" s="216" t="s">
        <v>77</v>
      </c>
      <c r="L31" s="234">
        <v>9</v>
      </c>
      <c r="M31" s="234">
        <v>5</v>
      </c>
      <c r="N31" s="214">
        <v>13691</v>
      </c>
      <c r="O31" s="214">
        <v>9226.6</v>
      </c>
      <c r="P31" s="206">
        <v>9226.6</v>
      </c>
      <c r="Q31" s="235">
        <v>506</v>
      </c>
      <c r="R31" s="229">
        <f t="shared" ref="R31:R32" si="5">S31+T31+U31+V31</f>
        <v>538600.4</v>
      </c>
      <c r="S31" s="229">
        <v>0</v>
      </c>
      <c r="T31" s="229">
        <v>0</v>
      </c>
      <c r="U31" s="229">
        <v>0</v>
      </c>
      <c r="V31" s="206">
        <v>538600.4</v>
      </c>
      <c r="W31" s="229">
        <f t="shared" ref="W31:W33" si="6">R31/O31</f>
        <v>58.374742592070753</v>
      </c>
      <c r="X31" s="231">
        <v>11424</v>
      </c>
      <c r="Y31" s="232" t="s">
        <v>133</v>
      </c>
    </row>
    <row r="32" spans="1:25" s="233" customFormat="1" ht="19" customHeight="1" x14ac:dyDescent="0.25">
      <c r="A32" s="203">
        <v>21</v>
      </c>
      <c r="B32" s="44" t="s">
        <v>70</v>
      </c>
      <c r="C32" s="44" t="s">
        <v>71</v>
      </c>
      <c r="D32" s="242" t="s">
        <v>78</v>
      </c>
      <c r="E32" s="204" t="s">
        <v>82</v>
      </c>
      <c r="F32" s="203">
        <v>42</v>
      </c>
      <c r="G32" s="46"/>
      <c r="H32" s="46"/>
      <c r="I32" s="204">
        <v>1993</v>
      </c>
      <c r="J32" s="211"/>
      <c r="K32" s="216" t="s">
        <v>77</v>
      </c>
      <c r="L32" s="234">
        <v>9</v>
      </c>
      <c r="M32" s="234">
        <v>3</v>
      </c>
      <c r="N32" s="214">
        <v>8329.2000000000007</v>
      </c>
      <c r="O32" s="214">
        <v>5704.8</v>
      </c>
      <c r="P32" s="206">
        <v>5704.8</v>
      </c>
      <c r="Q32" s="235">
        <v>237</v>
      </c>
      <c r="R32" s="229">
        <f t="shared" si="5"/>
        <v>352161.8</v>
      </c>
      <c r="S32" s="229">
        <v>0</v>
      </c>
      <c r="T32" s="229">
        <v>0</v>
      </c>
      <c r="U32" s="229">
        <v>0</v>
      </c>
      <c r="V32" s="206">
        <v>352161.8</v>
      </c>
      <c r="W32" s="229">
        <f t="shared" si="6"/>
        <v>61.730788108259709</v>
      </c>
      <c r="X32" s="231">
        <v>11424</v>
      </c>
      <c r="Y32" s="232" t="s">
        <v>133</v>
      </c>
    </row>
    <row r="33" spans="1:25" s="210" customFormat="1" ht="22.25" customHeight="1" thickBot="1" x14ac:dyDescent="0.3">
      <c r="A33" s="453" t="s">
        <v>135</v>
      </c>
      <c r="B33" s="454"/>
      <c r="C33" s="454"/>
      <c r="D33" s="454"/>
      <c r="E33" s="455"/>
      <c r="F33" s="236"/>
      <c r="G33" s="236"/>
      <c r="H33" s="236"/>
      <c r="I33" s="236" t="s">
        <v>69</v>
      </c>
      <c r="J33" s="236" t="s">
        <v>69</v>
      </c>
      <c r="K33" s="236" t="s">
        <v>69</v>
      </c>
      <c r="L33" s="236" t="s">
        <v>69</v>
      </c>
      <c r="M33" s="236" t="s">
        <v>69</v>
      </c>
      <c r="N33" s="237">
        <f>SUM(N12:N32)</f>
        <v>127547.3</v>
      </c>
      <c r="O33" s="237">
        <f>SUM(O12:O32)</f>
        <v>102001.50000000001</v>
      </c>
      <c r="P33" s="237">
        <f>SUM(P12:P32)</f>
        <v>98484.300000000032</v>
      </c>
      <c r="Q33" s="238">
        <f>SUM(Q12:Q32)</f>
        <v>4137</v>
      </c>
      <c r="R33" s="237">
        <f>SUM(R12:R32)</f>
        <v>123478555.59</v>
      </c>
      <c r="S33" s="237">
        <f>SUM(S12:S30)</f>
        <v>0</v>
      </c>
      <c r="T33" s="237">
        <f>SUM(T12:T30)</f>
        <v>0</v>
      </c>
      <c r="U33" s="237">
        <f>SUM(U12:U30)</f>
        <v>0</v>
      </c>
      <c r="V33" s="237">
        <f>SUM(V12:V32)</f>
        <v>123478555.59</v>
      </c>
      <c r="W33" s="237">
        <f t="shared" si="6"/>
        <v>1210.5562721136453</v>
      </c>
      <c r="X33" s="239">
        <v>11424</v>
      </c>
      <c r="Y33" s="240" t="s">
        <v>69</v>
      </c>
    </row>
    <row r="34" spans="1:25" ht="17.7" customHeight="1" x14ac:dyDescent="0.3">
      <c r="A34" s="13"/>
      <c r="B34" s="14"/>
      <c r="C34" s="14"/>
      <c r="D34" s="14"/>
      <c r="E34" s="14"/>
      <c r="F34" s="15"/>
      <c r="G34" s="15"/>
      <c r="H34" s="15"/>
      <c r="I34" s="19"/>
      <c r="J34" s="19"/>
      <c r="K34" s="19"/>
      <c r="L34" s="20"/>
      <c r="M34" s="20"/>
      <c r="N34" s="16"/>
      <c r="O34" s="16"/>
      <c r="P34" s="16"/>
      <c r="Q34" s="21"/>
      <c r="R34" s="16"/>
      <c r="S34" s="16"/>
      <c r="T34" s="16"/>
      <c r="U34" s="16"/>
      <c r="V34" s="16"/>
      <c r="W34" s="17"/>
      <c r="X34" s="21"/>
      <c r="Y34" s="18"/>
    </row>
    <row r="35" spans="1:25" s="247" customFormat="1" ht="20.95" customHeight="1" x14ac:dyDescent="0.3">
      <c r="A35" s="456" t="s">
        <v>108</v>
      </c>
      <c r="B35" s="457"/>
      <c r="C35" s="457"/>
      <c r="D35" s="457"/>
      <c r="E35" s="457"/>
      <c r="F35" s="457"/>
      <c r="G35" s="457"/>
      <c r="H35" s="457"/>
      <c r="I35" s="457"/>
      <c r="J35" s="457"/>
      <c r="K35" s="457"/>
      <c r="L35" s="457"/>
      <c r="M35" s="457"/>
      <c r="N35" s="457"/>
      <c r="O35" s="457"/>
      <c r="P35" s="457"/>
      <c r="Q35" s="457"/>
      <c r="R35" s="457"/>
      <c r="S35" s="457"/>
      <c r="T35" s="457"/>
      <c r="U35" s="457"/>
      <c r="V35" s="457"/>
      <c r="W35" s="457"/>
      <c r="X35" s="457"/>
      <c r="Y35" s="458"/>
    </row>
    <row r="36" spans="1:25" s="333" customFormat="1" ht="15.75" x14ac:dyDescent="0.3">
      <c r="A36" s="45">
        <v>1</v>
      </c>
      <c r="B36" s="297" t="s">
        <v>70</v>
      </c>
      <c r="C36" s="297" t="s">
        <v>71</v>
      </c>
      <c r="D36" s="320" t="s">
        <v>80</v>
      </c>
      <c r="E36" s="327" t="s">
        <v>81</v>
      </c>
      <c r="F36" s="328">
        <v>3</v>
      </c>
      <c r="G36" s="327"/>
      <c r="H36" s="327"/>
      <c r="I36" s="328">
        <v>1996</v>
      </c>
      <c r="J36" s="320"/>
      <c r="K36" s="329" t="s">
        <v>137</v>
      </c>
      <c r="L36" s="330">
        <v>5</v>
      </c>
      <c r="M36" s="330">
        <v>4</v>
      </c>
      <c r="N36" s="331">
        <v>3394.4</v>
      </c>
      <c r="O36" s="331">
        <v>2946.1</v>
      </c>
      <c r="P36" s="331">
        <v>2946.1</v>
      </c>
      <c r="Q36" s="332">
        <v>111</v>
      </c>
      <c r="R36" s="229">
        <f t="shared" ref="R36:R83" si="7">S36+T36+U36+V36</f>
        <v>252000</v>
      </c>
      <c r="S36" s="229">
        <v>0</v>
      </c>
      <c r="T36" s="229">
        <v>0</v>
      </c>
      <c r="U36" s="229">
        <v>0</v>
      </c>
      <c r="V36" s="295">
        <v>252000</v>
      </c>
      <c r="W36" s="229">
        <f>R36/O36</f>
        <v>85.536811377753637</v>
      </c>
      <c r="X36" s="294">
        <v>11424</v>
      </c>
      <c r="Y36" s="218" t="s">
        <v>138</v>
      </c>
    </row>
    <row r="37" spans="1:25" s="333" customFormat="1" ht="15.75" x14ac:dyDescent="0.3">
      <c r="A37" s="45">
        <v>2</v>
      </c>
      <c r="B37" s="297" t="s">
        <v>70</v>
      </c>
      <c r="C37" s="297" t="s">
        <v>71</v>
      </c>
      <c r="D37" s="320" t="s">
        <v>80</v>
      </c>
      <c r="E37" s="327" t="s">
        <v>81</v>
      </c>
      <c r="F37" s="328">
        <v>5</v>
      </c>
      <c r="G37" s="334"/>
      <c r="H37" s="334"/>
      <c r="I37" s="335">
        <v>1995</v>
      </c>
      <c r="J37" s="334"/>
      <c r="K37" s="329" t="s">
        <v>137</v>
      </c>
      <c r="L37" s="330">
        <v>5</v>
      </c>
      <c r="M37" s="334">
        <v>8</v>
      </c>
      <c r="N37" s="336">
        <v>7184.5999999999995</v>
      </c>
      <c r="O37" s="336">
        <v>6294.4</v>
      </c>
      <c r="P37" s="336">
        <v>6294.4</v>
      </c>
      <c r="Q37" s="337">
        <v>276</v>
      </c>
      <c r="R37" s="229">
        <f t="shared" si="7"/>
        <v>467040</v>
      </c>
      <c r="S37" s="229">
        <v>0</v>
      </c>
      <c r="T37" s="229">
        <v>0</v>
      </c>
      <c r="U37" s="229">
        <v>0</v>
      </c>
      <c r="V37" s="295">
        <v>467040</v>
      </c>
      <c r="W37" s="229">
        <f>R37/O37</f>
        <v>74.19928825622776</v>
      </c>
      <c r="X37" s="338">
        <v>11424</v>
      </c>
      <c r="Y37" s="218" t="s">
        <v>138</v>
      </c>
    </row>
    <row r="38" spans="1:25" s="333" customFormat="1" ht="15.75" x14ac:dyDescent="0.3">
      <c r="A38" s="45">
        <v>3</v>
      </c>
      <c r="B38" s="297" t="s">
        <v>70</v>
      </c>
      <c r="C38" s="297" t="s">
        <v>71</v>
      </c>
      <c r="D38" s="320" t="s">
        <v>80</v>
      </c>
      <c r="E38" s="327" t="s">
        <v>81</v>
      </c>
      <c r="F38" s="328">
        <v>11</v>
      </c>
      <c r="G38" s="327"/>
      <c r="H38" s="327"/>
      <c r="I38" s="328">
        <v>1996</v>
      </c>
      <c r="J38" s="322">
        <v>2016</v>
      </c>
      <c r="K38" s="329" t="s">
        <v>137</v>
      </c>
      <c r="L38" s="330">
        <v>5</v>
      </c>
      <c r="M38" s="330">
        <v>6</v>
      </c>
      <c r="N38" s="331">
        <v>5131.3</v>
      </c>
      <c r="O38" s="339">
        <v>4431.1000000000004</v>
      </c>
      <c r="P38" s="331">
        <v>4431.1000000000004</v>
      </c>
      <c r="Q38" s="337">
        <v>218</v>
      </c>
      <c r="R38" s="229">
        <f t="shared" si="7"/>
        <v>356160</v>
      </c>
      <c r="S38" s="229">
        <v>0</v>
      </c>
      <c r="T38" s="229">
        <v>0</v>
      </c>
      <c r="U38" s="229">
        <v>0</v>
      </c>
      <c r="V38" s="340">
        <v>356160</v>
      </c>
      <c r="W38" s="229">
        <f>R38/O38</f>
        <v>80.37733294215883</v>
      </c>
      <c r="X38" s="294">
        <v>11424</v>
      </c>
      <c r="Y38" s="218" t="s">
        <v>138</v>
      </c>
    </row>
    <row r="39" spans="1:25" s="333" customFormat="1" ht="15.75" x14ac:dyDescent="0.3">
      <c r="A39" s="45">
        <v>4</v>
      </c>
      <c r="B39" s="297" t="s">
        <v>70</v>
      </c>
      <c r="C39" s="297" t="s">
        <v>71</v>
      </c>
      <c r="D39" s="320" t="s">
        <v>80</v>
      </c>
      <c r="E39" s="327" t="s">
        <v>81</v>
      </c>
      <c r="F39" s="341">
        <v>39</v>
      </c>
      <c r="G39" s="321"/>
      <c r="H39" s="321"/>
      <c r="I39" s="341">
        <v>1992</v>
      </c>
      <c r="J39" s="321"/>
      <c r="K39" s="329" t="s">
        <v>137</v>
      </c>
      <c r="L39" s="330">
        <v>5</v>
      </c>
      <c r="M39" s="321">
        <v>8</v>
      </c>
      <c r="N39" s="342">
        <v>7081.5</v>
      </c>
      <c r="O39" s="342">
        <v>6269.2</v>
      </c>
      <c r="P39" s="331">
        <v>6269.2</v>
      </c>
      <c r="Q39" s="337">
        <v>259</v>
      </c>
      <c r="R39" s="229">
        <f t="shared" si="7"/>
        <v>498960</v>
      </c>
      <c r="S39" s="229">
        <v>0</v>
      </c>
      <c r="T39" s="229">
        <v>0</v>
      </c>
      <c r="U39" s="229">
        <v>0</v>
      </c>
      <c r="V39" s="229">
        <v>498960</v>
      </c>
      <c r="W39" s="229">
        <f>R39/O39</f>
        <v>79.589102277802596</v>
      </c>
      <c r="X39" s="338">
        <v>11424</v>
      </c>
      <c r="Y39" s="218" t="s">
        <v>138</v>
      </c>
    </row>
    <row r="40" spans="1:25" s="333" customFormat="1" ht="15.75" x14ac:dyDescent="0.3">
      <c r="A40" s="45">
        <v>5</v>
      </c>
      <c r="B40" s="297" t="s">
        <v>70</v>
      </c>
      <c r="C40" s="297" t="s">
        <v>71</v>
      </c>
      <c r="D40" s="320" t="s">
        <v>78</v>
      </c>
      <c r="E40" s="44" t="s">
        <v>111</v>
      </c>
      <c r="F40" s="343" t="s">
        <v>112</v>
      </c>
      <c r="G40" s="297"/>
      <c r="H40" s="297"/>
      <c r="I40" s="322">
        <v>1955</v>
      </c>
      <c r="J40" s="322"/>
      <c r="K40" s="323" t="s">
        <v>74</v>
      </c>
      <c r="L40" s="324">
        <v>4</v>
      </c>
      <c r="M40" s="324">
        <v>4</v>
      </c>
      <c r="N40" s="296">
        <v>3149.3</v>
      </c>
      <c r="O40" s="296">
        <v>2856.8</v>
      </c>
      <c r="P40" s="344">
        <v>2681.8</v>
      </c>
      <c r="Q40" s="325">
        <v>103</v>
      </c>
      <c r="R40" s="295">
        <f t="shared" si="7"/>
        <v>9139680</v>
      </c>
      <c r="S40" s="293">
        <v>0</v>
      </c>
      <c r="T40" s="293">
        <v>0</v>
      </c>
      <c r="U40" s="293">
        <v>0</v>
      </c>
      <c r="V40" s="295">
        <v>9139680</v>
      </c>
      <c r="W40" s="296">
        <f>V40/O40</f>
        <v>3199.2719126295156</v>
      </c>
      <c r="X40" s="294">
        <v>11424</v>
      </c>
      <c r="Y40" s="218" t="s">
        <v>138</v>
      </c>
    </row>
    <row r="41" spans="1:25" s="299" customFormat="1" x14ac:dyDescent="0.25">
      <c r="A41" s="45">
        <v>6</v>
      </c>
      <c r="B41" s="297" t="s">
        <v>70</v>
      </c>
      <c r="C41" s="297" t="s">
        <v>71</v>
      </c>
      <c r="D41" s="298" t="s">
        <v>80</v>
      </c>
      <c r="E41" s="321" t="s">
        <v>82</v>
      </c>
      <c r="F41" s="341">
        <v>31</v>
      </c>
      <c r="G41" s="341"/>
      <c r="H41" s="341"/>
      <c r="I41" s="341">
        <v>1984</v>
      </c>
      <c r="J41" s="341"/>
      <c r="K41" s="321" t="s">
        <v>75</v>
      </c>
      <c r="L41" s="321">
        <v>9</v>
      </c>
      <c r="M41" s="321">
        <v>4</v>
      </c>
      <c r="N41" s="321">
        <f>7328.5+1164.4</f>
        <v>8492.9</v>
      </c>
      <c r="O41" s="321">
        <v>7328.5</v>
      </c>
      <c r="P41" s="321">
        <f>O41-100.8</f>
        <v>7227.7</v>
      </c>
      <c r="Q41" s="321">
        <v>339</v>
      </c>
      <c r="R41" s="295">
        <f t="shared" si="7"/>
        <v>5343692</v>
      </c>
      <c r="S41" s="293">
        <v>0</v>
      </c>
      <c r="T41" s="293">
        <v>0</v>
      </c>
      <c r="U41" s="293">
        <v>0</v>
      </c>
      <c r="V41" s="293">
        <v>5343692</v>
      </c>
      <c r="W41" s="293">
        <f>R41/O41</f>
        <v>729.16585931636757</v>
      </c>
      <c r="X41" s="294">
        <v>11424</v>
      </c>
      <c r="Y41" s="218" t="s">
        <v>138</v>
      </c>
    </row>
    <row r="42" spans="1:25" s="299" customFormat="1" ht="16.850000000000001" customHeight="1" x14ac:dyDescent="0.25">
      <c r="A42" s="45">
        <v>7</v>
      </c>
      <c r="B42" s="297" t="s">
        <v>70</v>
      </c>
      <c r="C42" s="297" t="s">
        <v>71</v>
      </c>
      <c r="D42" s="298" t="s">
        <v>78</v>
      </c>
      <c r="E42" s="46" t="s">
        <v>95</v>
      </c>
      <c r="F42" s="310">
        <v>6</v>
      </c>
      <c r="G42" s="345"/>
      <c r="H42" s="310"/>
      <c r="I42" s="310">
        <v>1959</v>
      </c>
      <c r="J42" s="310"/>
      <c r="K42" s="311" t="s">
        <v>141</v>
      </c>
      <c r="L42" s="312">
        <v>2</v>
      </c>
      <c r="M42" s="312">
        <v>1</v>
      </c>
      <c r="N42" s="293">
        <v>443</v>
      </c>
      <c r="O42" s="293">
        <v>397.4</v>
      </c>
      <c r="P42" s="293">
        <v>306</v>
      </c>
      <c r="Q42" s="314">
        <v>16</v>
      </c>
      <c r="R42" s="295">
        <f t="shared" si="7"/>
        <v>2190744</v>
      </c>
      <c r="S42" s="293">
        <v>0</v>
      </c>
      <c r="T42" s="293">
        <v>0</v>
      </c>
      <c r="U42" s="293">
        <v>0</v>
      </c>
      <c r="V42" s="293">
        <v>2190744</v>
      </c>
      <c r="W42" s="293">
        <f>R42/O42</f>
        <v>5512.6925012581787</v>
      </c>
      <c r="X42" s="294">
        <v>11424</v>
      </c>
      <c r="Y42" s="218" t="s">
        <v>138</v>
      </c>
    </row>
    <row r="43" spans="1:25" s="299" customFormat="1" x14ac:dyDescent="0.25">
      <c r="A43" s="45">
        <v>8</v>
      </c>
      <c r="B43" s="297" t="s">
        <v>70</v>
      </c>
      <c r="C43" s="297" t="s">
        <v>71</v>
      </c>
      <c r="D43" s="298" t="s">
        <v>80</v>
      </c>
      <c r="E43" s="321" t="s">
        <v>85</v>
      </c>
      <c r="F43" s="341">
        <v>1</v>
      </c>
      <c r="G43" s="341"/>
      <c r="H43" s="341"/>
      <c r="I43" s="341">
        <v>1980</v>
      </c>
      <c r="J43" s="341"/>
      <c r="K43" s="321" t="s">
        <v>75</v>
      </c>
      <c r="L43" s="321">
        <v>9</v>
      </c>
      <c r="M43" s="321">
        <v>5</v>
      </c>
      <c r="N43" s="321">
        <f>9737.9+1516.2</f>
        <v>11254.1</v>
      </c>
      <c r="O43" s="321">
        <v>9737.9</v>
      </c>
      <c r="P43" s="321">
        <f>O43-535.6</f>
        <v>9202.2999999999993</v>
      </c>
      <c r="Q43" s="321">
        <v>368</v>
      </c>
      <c r="R43" s="295">
        <f t="shared" si="7"/>
        <v>7171166.4000000004</v>
      </c>
      <c r="S43" s="293">
        <v>0</v>
      </c>
      <c r="T43" s="293">
        <v>0</v>
      </c>
      <c r="U43" s="293">
        <v>0</v>
      </c>
      <c r="V43" s="293">
        <v>7171166.4000000004</v>
      </c>
      <c r="W43" s="293">
        <f>R43/O43</f>
        <v>736.4181599728895</v>
      </c>
      <c r="X43" s="294">
        <v>11424</v>
      </c>
      <c r="Y43" s="218" t="s">
        <v>138</v>
      </c>
    </row>
    <row r="44" spans="1:25" s="333" customFormat="1" ht="15.75" x14ac:dyDescent="0.3">
      <c r="A44" s="45">
        <v>9</v>
      </c>
      <c r="B44" s="45" t="s">
        <v>70</v>
      </c>
      <c r="C44" s="45" t="s">
        <v>71</v>
      </c>
      <c r="D44" s="44" t="s">
        <v>78</v>
      </c>
      <c r="E44" s="46" t="s">
        <v>114</v>
      </c>
      <c r="F44" s="45">
        <v>37</v>
      </c>
      <c r="G44" s="297"/>
      <c r="H44" s="297"/>
      <c r="I44" s="341">
        <v>1960</v>
      </c>
      <c r="J44" s="341"/>
      <c r="K44" s="321" t="s">
        <v>74</v>
      </c>
      <c r="L44" s="321">
        <v>4</v>
      </c>
      <c r="M44" s="321">
        <v>2</v>
      </c>
      <c r="N44" s="321">
        <v>1948.9</v>
      </c>
      <c r="O44" s="321">
        <v>1336.7</v>
      </c>
      <c r="P44" s="321">
        <v>1336.7</v>
      </c>
      <c r="Q44" s="321">
        <v>50</v>
      </c>
      <c r="R44" s="295">
        <f t="shared" si="7"/>
        <v>3662384.4</v>
      </c>
      <c r="S44" s="293">
        <v>0</v>
      </c>
      <c r="T44" s="293">
        <v>0</v>
      </c>
      <c r="U44" s="293">
        <v>0</v>
      </c>
      <c r="V44" s="346">
        <v>3662384.4</v>
      </c>
      <c r="W44" s="296">
        <f>V44/O44</f>
        <v>2739.8701279269844</v>
      </c>
      <c r="X44" s="294">
        <v>11424</v>
      </c>
      <c r="Y44" s="218" t="s">
        <v>138</v>
      </c>
    </row>
    <row r="45" spans="1:25" s="299" customFormat="1" x14ac:dyDescent="0.25">
      <c r="A45" s="45">
        <v>10</v>
      </c>
      <c r="B45" s="45" t="s">
        <v>70</v>
      </c>
      <c r="C45" s="297" t="s">
        <v>71</v>
      </c>
      <c r="D45" s="298" t="s">
        <v>80</v>
      </c>
      <c r="E45" s="46" t="s">
        <v>114</v>
      </c>
      <c r="F45" s="45">
        <v>39</v>
      </c>
      <c r="G45" s="45"/>
      <c r="H45" s="45" t="s">
        <v>88</v>
      </c>
      <c r="I45" s="45">
        <v>1959</v>
      </c>
      <c r="J45" s="45">
        <v>2001</v>
      </c>
      <c r="K45" s="46" t="s">
        <v>74</v>
      </c>
      <c r="L45" s="46">
        <v>3</v>
      </c>
      <c r="M45" s="46">
        <v>2</v>
      </c>
      <c r="N45" s="46">
        <v>1369.9</v>
      </c>
      <c r="O45" s="46">
        <v>1151.5</v>
      </c>
      <c r="P45" s="46">
        <v>1151.5</v>
      </c>
      <c r="Q45" s="46">
        <v>72</v>
      </c>
      <c r="R45" s="295">
        <f t="shared" si="7"/>
        <v>2511288</v>
      </c>
      <c r="S45" s="293">
        <v>0</v>
      </c>
      <c r="T45" s="293">
        <v>0</v>
      </c>
      <c r="U45" s="293">
        <v>0</v>
      </c>
      <c r="V45" s="229">
        <v>2511288</v>
      </c>
      <c r="W45" s="293">
        <f>R45/O45</f>
        <v>2180.8840642640034</v>
      </c>
      <c r="X45" s="294">
        <v>11424</v>
      </c>
      <c r="Y45" s="218" t="s">
        <v>138</v>
      </c>
    </row>
    <row r="46" spans="1:25" s="333" customFormat="1" ht="15.75" x14ac:dyDescent="0.3">
      <c r="A46" s="45">
        <v>11</v>
      </c>
      <c r="B46" s="45" t="s">
        <v>70</v>
      </c>
      <c r="C46" s="45" t="s">
        <v>71</v>
      </c>
      <c r="D46" s="44" t="s">
        <v>78</v>
      </c>
      <c r="E46" s="46" t="s">
        <v>114</v>
      </c>
      <c r="F46" s="45">
        <v>43</v>
      </c>
      <c r="G46" s="297"/>
      <c r="H46" s="297"/>
      <c r="I46" s="341">
        <v>1960</v>
      </c>
      <c r="J46" s="341"/>
      <c r="K46" s="321" t="s">
        <v>74</v>
      </c>
      <c r="L46" s="321">
        <v>4</v>
      </c>
      <c r="M46" s="321">
        <v>4</v>
      </c>
      <c r="N46" s="321">
        <v>3906.7</v>
      </c>
      <c r="O46" s="321">
        <v>2526</v>
      </c>
      <c r="P46" s="321">
        <v>2526</v>
      </c>
      <c r="Q46" s="321">
        <v>102</v>
      </c>
      <c r="R46" s="295">
        <f t="shared" si="7"/>
        <v>7051564.7999999998</v>
      </c>
      <c r="S46" s="293">
        <v>0</v>
      </c>
      <c r="T46" s="293">
        <v>0</v>
      </c>
      <c r="U46" s="293">
        <v>0</v>
      </c>
      <c r="V46" s="346">
        <v>7051564.7999999998</v>
      </c>
      <c r="W46" s="296">
        <f t="shared" ref="W46:W52" si="8">V46/O46</f>
        <v>2791.593349168646</v>
      </c>
      <c r="X46" s="294">
        <v>11424</v>
      </c>
      <c r="Y46" s="218" t="s">
        <v>138</v>
      </c>
    </row>
    <row r="47" spans="1:25" s="333" customFormat="1" ht="15.75" x14ac:dyDescent="0.3">
      <c r="A47" s="45">
        <v>12</v>
      </c>
      <c r="B47" s="297" t="s">
        <v>70</v>
      </c>
      <c r="C47" s="297" t="s">
        <v>71</v>
      </c>
      <c r="D47" s="320" t="s">
        <v>78</v>
      </c>
      <c r="E47" s="321" t="s">
        <v>113</v>
      </c>
      <c r="F47" s="322">
        <v>9</v>
      </c>
      <c r="G47" s="347"/>
      <c r="H47" s="347"/>
      <c r="I47" s="322">
        <v>1967</v>
      </c>
      <c r="J47" s="322"/>
      <c r="K47" s="323" t="s">
        <v>74</v>
      </c>
      <c r="L47" s="324">
        <v>5</v>
      </c>
      <c r="M47" s="324">
        <v>6</v>
      </c>
      <c r="N47" s="296">
        <v>5694.8</v>
      </c>
      <c r="O47" s="296">
        <v>5292.3</v>
      </c>
      <c r="P47" s="296">
        <v>5073.7</v>
      </c>
      <c r="Q47" s="325">
        <v>282</v>
      </c>
      <c r="R47" s="295">
        <f t="shared" si="7"/>
        <v>7286566.4000000004</v>
      </c>
      <c r="S47" s="293">
        <v>0</v>
      </c>
      <c r="T47" s="293">
        <v>0</v>
      </c>
      <c r="U47" s="293">
        <v>0</v>
      </c>
      <c r="V47" s="315">
        <v>7286566.4000000004</v>
      </c>
      <c r="W47" s="296">
        <f t="shared" si="8"/>
        <v>1376.8241407327628</v>
      </c>
      <c r="X47" s="294">
        <v>11424</v>
      </c>
      <c r="Y47" s="218" t="s">
        <v>138</v>
      </c>
    </row>
    <row r="48" spans="1:25" s="299" customFormat="1" ht="16.850000000000001" customHeight="1" x14ac:dyDescent="0.25">
      <c r="A48" s="45">
        <v>13</v>
      </c>
      <c r="B48" s="297" t="s">
        <v>70</v>
      </c>
      <c r="C48" s="297" t="s">
        <v>71</v>
      </c>
      <c r="D48" s="298" t="s">
        <v>78</v>
      </c>
      <c r="E48" s="46" t="s">
        <v>145</v>
      </c>
      <c r="F48" s="310">
        <v>5</v>
      </c>
      <c r="G48" s="298"/>
      <c r="H48" s="310"/>
      <c r="I48" s="310">
        <v>1967</v>
      </c>
      <c r="J48" s="310"/>
      <c r="K48" s="311" t="s">
        <v>74</v>
      </c>
      <c r="L48" s="312">
        <v>4</v>
      </c>
      <c r="M48" s="312">
        <v>3</v>
      </c>
      <c r="N48" s="293">
        <v>2010.1</v>
      </c>
      <c r="O48" s="293">
        <v>2010.1</v>
      </c>
      <c r="P48" s="313">
        <v>1980.1</v>
      </c>
      <c r="Q48" s="314">
        <v>76</v>
      </c>
      <c r="R48" s="295">
        <f t="shared" si="7"/>
        <v>6434303</v>
      </c>
      <c r="S48" s="293">
        <v>0</v>
      </c>
      <c r="T48" s="293">
        <v>0</v>
      </c>
      <c r="U48" s="293">
        <v>0</v>
      </c>
      <c r="V48" s="293">
        <v>6434303</v>
      </c>
      <c r="W48" s="293">
        <f t="shared" si="8"/>
        <v>3200.9865180836778</v>
      </c>
      <c r="X48" s="294">
        <v>11424</v>
      </c>
      <c r="Y48" s="218" t="s">
        <v>138</v>
      </c>
    </row>
    <row r="49" spans="1:25" s="333" customFormat="1" ht="15.75" x14ac:dyDescent="0.3">
      <c r="A49" s="45">
        <v>14</v>
      </c>
      <c r="B49" s="297" t="s">
        <v>70</v>
      </c>
      <c r="C49" s="297" t="s">
        <v>71</v>
      </c>
      <c r="D49" s="320" t="s">
        <v>78</v>
      </c>
      <c r="E49" s="321" t="s">
        <v>86</v>
      </c>
      <c r="F49" s="322">
        <v>14</v>
      </c>
      <c r="G49" s="347"/>
      <c r="H49" s="310" t="s">
        <v>88</v>
      </c>
      <c r="I49" s="322">
        <v>1972</v>
      </c>
      <c r="J49" s="322"/>
      <c r="K49" s="323" t="s">
        <v>74</v>
      </c>
      <c r="L49" s="324">
        <v>5</v>
      </c>
      <c r="M49" s="324">
        <v>4</v>
      </c>
      <c r="N49" s="296">
        <v>3772</v>
      </c>
      <c r="O49" s="296">
        <v>3465</v>
      </c>
      <c r="P49" s="296">
        <v>3415.2</v>
      </c>
      <c r="Q49" s="325">
        <v>178</v>
      </c>
      <c r="R49" s="295">
        <f t="shared" si="7"/>
        <v>4508657.5999999996</v>
      </c>
      <c r="S49" s="293">
        <v>0</v>
      </c>
      <c r="T49" s="293">
        <v>0</v>
      </c>
      <c r="U49" s="293">
        <v>0</v>
      </c>
      <c r="V49" s="315">
        <v>4508657.5999999996</v>
      </c>
      <c r="W49" s="296">
        <f t="shared" si="8"/>
        <v>1301.1998845598844</v>
      </c>
      <c r="X49" s="294">
        <v>11424</v>
      </c>
      <c r="Y49" s="218" t="s">
        <v>138</v>
      </c>
    </row>
    <row r="50" spans="1:25" s="333" customFormat="1" ht="15.75" x14ac:dyDescent="0.3">
      <c r="A50" s="45">
        <v>15</v>
      </c>
      <c r="B50" s="45" t="s">
        <v>70</v>
      </c>
      <c r="C50" s="45" t="s">
        <v>71</v>
      </c>
      <c r="D50" s="44" t="s">
        <v>78</v>
      </c>
      <c r="E50" s="46" t="s">
        <v>92</v>
      </c>
      <c r="F50" s="45">
        <v>3</v>
      </c>
      <c r="G50" s="297"/>
      <c r="H50" s="297"/>
      <c r="I50" s="341">
        <v>1963</v>
      </c>
      <c r="J50" s="341"/>
      <c r="K50" s="321" t="s">
        <v>74</v>
      </c>
      <c r="L50" s="321">
        <v>5</v>
      </c>
      <c r="M50" s="321">
        <v>4</v>
      </c>
      <c r="N50" s="321">
        <v>5208.3</v>
      </c>
      <c r="O50" s="321">
        <v>2763.3</v>
      </c>
      <c r="P50" s="321">
        <v>2763.3</v>
      </c>
      <c r="Q50" s="321">
        <v>144</v>
      </c>
      <c r="R50" s="295">
        <f t="shared" si="7"/>
        <v>7199244</v>
      </c>
      <c r="S50" s="293">
        <v>0</v>
      </c>
      <c r="T50" s="293">
        <v>0</v>
      </c>
      <c r="U50" s="293">
        <v>0</v>
      </c>
      <c r="V50" s="346">
        <v>7199244</v>
      </c>
      <c r="W50" s="296">
        <f t="shared" si="8"/>
        <v>2605.3066985126479</v>
      </c>
      <c r="X50" s="294">
        <v>11424</v>
      </c>
      <c r="Y50" s="218" t="s">
        <v>138</v>
      </c>
    </row>
    <row r="51" spans="1:25" s="326" customFormat="1" ht="16.850000000000001" customHeight="1" x14ac:dyDescent="0.25">
      <c r="A51" s="45">
        <v>16</v>
      </c>
      <c r="B51" s="297" t="s">
        <v>70</v>
      </c>
      <c r="C51" s="297" t="s">
        <v>71</v>
      </c>
      <c r="D51" s="320" t="s">
        <v>78</v>
      </c>
      <c r="E51" s="321" t="s">
        <v>92</v>
      </c>
      <c r="F51" s="322">
        <v>25</v>
      </c>
      <c r="G51" s="320"/>
      <c r="H51" s="322"/>
      <c r="I51" s="322">
        <v>1996</v>
      </c>
      <c r="J51" s="322"/>
      <c r="K51" s="323" t="s">
        <v>74</v>
      </c>
      <c r="L51" s="324">
        <v>3</v>
      </c>
      <c r="M51" s="324">
        <v>2</v>
      </c>
      <c r="N51" s="296">
        <v>1348.8</v>
      </c>
      <c r="O51" s="296">
        <v>1229.0999999999999</v>
      </c>
      <c r="P51" s="296">
        <v>1229.0999999999999</v>
      </c>
      <c r="Q51" s="325">
        <v>26</v>
      </c>
      <c r="R51" s="295">
        <f t="shared" si="7"/>
        <v>4194144</v>
      </c>
      <c r="S51" s="293">
        <v>0</v>
      </c>
      <c r="T51" s="293">
        <v>0</v>
      </c>
      <c r="U51" s="293">
        <v>0</v>
      </c>
      <c r="V51" s="296">
        <v>4194144</v>
      </c>
      <c r="W51" s="296">
        <f t="shared" si="8"/>
        <v>3412.3700268489142</v>
      </c>
      <c r="X51" s="294">
        <v>11424</v>
      </c>
      <c r="Y51" s="218" t="s">
        <v>138</v>
      </c>
    </row>
    <row r="52" spans="1:25" s="333" customFormat="1" ht="15.75" x14ac:dyDescent="0.3">
      <c r="A52" s="45">
        <v>17</v>
      </c>
      <c r="B52" s="45" t="s">
        <v>70</v>
      </c>
      <c r="C52" s="45" t="s">
        <v>71</v>
      </c>
      <c r="D52" s="44" t="s">
        <v>78</v>
      </c>
      <c r="E52" s="46" t="s">
        <v>87</v>
      </c>
      <c r="F52" s="45">
        <v>2</v>
      </c>
      <c r="G52" s="297"/>
      <c r="H52" s="297"/>
      <c r="I52" s="341">
        <v>1961</v>
      </c>
      <c r="J52" s="341"/>
      <c r="K52" s="298" t="s">
        <v>74</v>
      </c>
      <c r="L52" s="321">
        <v>4</v>
      </c>
      <c r="M52" s="321">
        <v>4</v>
      </c>
      <c r="N52" s="321">
        <v>2752.7</v>
      </c>
      <c r="O52" s="321">
        <v>2538.9</v>
      </c>
      <c r="P52" s="321">
        <v>2422.1</v>
      </c>
      <c r="Q52" s="321">
        <v>126</v>
      </c>
      <c r="R52" s="295">
        <f t="shared" si="7"/>
        <v>6658898.4000000004</v>
      </c>
      <c r="S52" s="293">
        <v>0</v>
      </c>
      <c r="T52" s="293">
        <v>0</v>
      </c>
      <c r="U52" s="293">
        <v>0</v>
      </c>
      <c r="V52" s="346">
        <v>6658898.4000000004</v>
      </c>
      <c r="W52" s="296">
        <f t="shared" si="8"/>
        <v>2622.7493796526055</v>
      </c>
      <c r="X52" s="294">
        <v>11424</v>
      </c>
      <c r="Y52" s="218" t="s">
        <v>138</v>
      </c>
    </row>
    <row r="53" spans="1:25" s="299" customFormat="1" ht="16.850000000000001" customHeight="1" x14ac:dyDescent="0.25">
      <c r="A53" s="45">
        <v>18</v>
      </c>
      <c r="B53" s="297" t="s">
        <v>70</v>
      </c>
      <c r="C53" s="297" t="s">
        <v>71</v>
      </c>
      <c r="D53" s="298" t="s">
        <v>80</v>
      </c>
      <c r="E53" s="46" t="s">
        <v>87</v>
      </c>
      <c r="F53" s="310">
        <v>66</v>
      </c>
      <c r="G53" s="298"/>
      <c r="H53" s="310"/>
      <c r="I53" s="310">
        <v>2000</v>
      </c>
      <c r="J53" s="310"/>
      <c r="K53" s="348" t="s">
        <v>137</v>
      </c>
      <c r="L53" s="312">
        <v>5</v>
      </c>
      <c r="M53" s="312">
        <v>2</v>
      </c>
      <c r="N53" s="349">
        <v>1900.3999999999999</v>
      </c>
      <c r="O53" s="349">
        <v>1681.8</v>
      </c>
      <c r="P53" s="350">
        <v>1681.8</v>
      </c>
      <c r="Q53" s="351">
        <v>68</v>
      </c>
      <c r="R53" s="295">
        <f t="shared" si="7"/>
        <v>2461000</v>
      </c>
      <c r="S53" s="293">
        <v>0</v>
      </c>
      <c r="T53" s="293">
        <v>0</v>
      </c>
      <c r="U53" s="293">
        <v>0</v>
      </c>
      <c r="V53" s="293">
        <v>2461000</v>
      </c>
      <c r="W53" s="293">
        <f>R53/O53</f>
        <v>1463.313116898561</v>
      </c>
      <c r="X53" s="294">
        <v>11424</v>
      </c>
      <c r="Y53" s="218" t="s">
        <v>138</v>
      </c>
    </row>
    <row r="54" spans="1:25" s="299" customFormat="1" ht="16.55" customHeight="1" x14ac:dyDescent="0.25">
      <c r="A54" s="45">
        <v>19</v>
      </c>
      <c r="B54" s="297" t="s">
        <v>70</v>
      </c>
      <c r="C54" s="297" t="s">
        <v>71</v>
      </c>
      <c r="D54" s="298" t="s">
        <v>72</v>
      </c>
      <c r="E54" s="46" t="s">
        <v>122</v>
      </c>
      <c r="F54" s="310">
        <v>16</v>
      </c>
      <c r="G54" s="298"/>
      <c r="H54" s="310"/>
      <c r="I54" s="310">
        <v>1947</v>
      </c>
      <c r="J54" s="310"/>
      <c r="K54" s="311" t="s">
        <v>74</v>
      </c>
      <c r="L54" s="312">
        <v>4</v>
      </c>
      <c r="M54" s="312">
        <v>3</v>
      </c>
      <c r="N54" s="349">
        <v>2586.5</v>
      </c>
      <c r="O54" s="349">
        <v>2344.3000000000002</v>
      </c>
      <c r="P54" s="293">
        <v>2125.4</v>
      </c>
      <c r="Q54" s="314">
        <v>88</v>
      </c>
      <c r="R54" s="295">
        <f t="shared" si="7"/>
        <v>6054444</v>
      </c>
      <c r="S54" s="293">
        <v>0</v>
      </c>
      <c r="T54" s="293">
        <v>0</v>
      </c>
      <c r="U54" s="293">
        <v>0</v>
      </c>
      <c r="V54" s="293">
        <v>6054444</v>
      </c>
      <c r="W54" s="293">
        <f>R54/O54</f>
        <v>2582.6233843791319</v>
      </c>
      <c r="X54" s="294">
        <v>11424</v>
      </c>
      <c r="Y54" s="218" t="s">
        <v>138</v>
      </c>
    </row>
    <row r="55" spans="1:25" s="333" customFormat="1" ht="15.75" x14ac:dyDescent="0.3">
      <c r="A55" s="45">
        <v>20</v>
      </c>
      <c r="B55" s="45" t="s">
        <v>70</v>
      </c>
      <c r="C55" s="45" t="s">
        <v>71</v>
      </c>
      <c r="D55" s="44" t="s">
        <v>72</v>
      </c>
      <c r="E55" s="46" t="s">
        <v>73</v>
      </c>
      <c r="F55" s="45">
        <v>52</v>
      </c>
      <c r="G55" s="297"/>
      <c r="H55" s="297"/>
      <c r="I55" s="341">
        <v>1966</v>
      </c>
      <c r="J55" s="341"/>
      <c r="K55" s="298" t="s">
        <v>74</v>
      </c>
      <c r="L55" s="321">
        <v>5</v>
      </c>
      <c r="M55" s="321">
        <v>3</v>
      </c>
      <c r="N55" s="321">
        <v>2758.2</v>
      </c>
      <c r="O55" s="321">
        <v>2545.5</v>
      </c>
      <c r="P55" s="321">
        <v>2314.9</v>
      </c>
      <c r="Q55" s="321">
        <v>113</v>
      </c>
      <c r="R55" s="295">
        <f t="shared" si="7"/>
        <v>5344668</v>
      </c>
      <c r="S55" s="293">
        <v>0</v>
      </c>
      <c r="T55" s="293">
        <v>0</v>
      </c>
      <c r="U55" s="293">
        <v>0</v>
      </c>
      <c r="V55" s="346">
        <v>5344668</v>
      </c>
      <c r="W55" s="296">
        <f>V55/O55</f>
        <v>2099.6535061873897</v>
      </c>
      <c r="X55" s="294">
        <v>11424</v>
      </c>
      <c r="Y55" s="218" t="s">
        <v>138</v>
      </c>
    </row>
    <row r="56" spans="1:25" s="299" customFormat="1" ht="16.850000000000001" customHeight="1" x14ac:dyDescent="0.25">
      <c r="A56" s="45">
        <v>21</v>
      </c>
      <c r="B56" s="297" t="s">
        <v>70</v>
      </c>
      <c r="C56" s="297" t="s">
        <v>71</v>
      </c>
      <c r="D56" s="298" t="s">
        <v>80</v>
      </c>
      <c r="E56" s="46" t="s">
        <v>73</v>
      </c>
      <c r="F56" s="310">
        <v>66</v>
      </c>
      <c r="G56" s="298"/>
      <c r="H56" s="310"/>
      <c r="I56" s="310">
        <v>1960</v>
      </c>
      <c r="J56" s="310"/>
      <c r="K56" s="352" t="s">
        <v>74</v>
      </c>
      <c r="L56" s="312">
        <v>4</v>
      </c>
      <c r="M56" s="312">
        <v>4</v>
      </c>
      <c r="N56" s="349">
        <v>2766.6</v>
      </c>
      <c r="O56" s="349">
        <v>2550.1999999999998</v>
      </c>
      <c r="P56" s="350">
        <v>2550.1999999999998</v>
      </c>
      <c r="Q56" s="351">
        <v>153</v>
      </c>
      <c r="R56" s="295">
        <f t="shared" si="7"/>
        <v>7217560.7999999998</v>
      </c>
      <c r="S56" s="293">
        <v>0</v>
      </c>
      <c r="T56" s="293">
        <v>0</v>
      </c>
      <c r="U56" s="293">
        <v>0</v>
      </c>
      <c r="V56" s="293">
        <v>7217560.7999999998</v>
      </c>
      <c r="W56" s="293">
        <f>R56/O56</f>
        <v>2830.1940239981177</v>
      </c>
      <c r="X56" s="294">
        <v>11424</v>
      </c>
      <c r="Y56" s="218" t="s">
        <v>138</v>
      </c>
    </row>
    <row r="57" spans="1:25" s="333" customFormat="1" ht="15.75" x14ac:dyDescent="0.3">
      <c r="A57" s="45">
        <v>22</v>
      </c>
      <c r="B57" s="45" t="s">
        <v>70</v>
      </c>
      <c r="C57" s="45" t="s">
        <v>71</v>
      </c>
      <c r="D57" s="44" t="s">
        <v>72</v>
      </c>
      <c r="E57" s="46" t="s">
        <v>73</v>
      </c>
      <c r="F57" s="45">
        <v>79</v>
      </c>
      <c r="G57" s="297"/>
      <c r="H57" s="297"/>
      <c r="I57" s="341">
        <v>1966</v>
      </c>
      <c r="J57" s="341"/>
      <c r="K57" s="298" t="s">
        <v>74</v>
      </c>
      <c r="L57" s="321">
        <v>5</v>
      </c>
      <c r="M57" s="321">
        <v>3</v>
      </c>
      <c r="N57" s="321">
        <v>2758.2</v>
      </c>
      <c r="O57" s="321">
        <v>2545.5</v>
      </c>
      <c r="P57" s="321">
        <v>2314.9</v>
      </c>
      <c r="Q57" s="321">
        <v>113</v>
      </c>
      <c r="R57" s="295">
        <f t="shared" si="7"/>
        <v>7021800</v>
      </c>
      <c r="S57" s="293">
        <v>0</v>
      </c>
      <c r="T57" s="293">
        <v>0</v>
      </c>
      <c r="U57" s="293">
        <v>0</v>
      </c>
      <c r="V57" s="295">
        <v>7021800</v>
      </c>
      <c r="W57" s="296">
        <f>V57/O57</f>
        <v>2758.5150265173838</v>
      </c>
      <c r="X57" s="294">
        <v>11424</v>
      </c>
      <c r="Y57" s="218" t="s">
        <v>138</v>
      </c>
    </row>
    <row r="58" spans="1:25" s="333" customFormat="1" ht="15.75" x14ac:dyDescent="0.3">
      <c r="A58" s="45">
        <v>23</v>
      </c>
      <c r="B58" s="297" t="s">
        <v>70</v>
      </c>
      <c r="C58" s="297" t="s">
        <v>71</v>
      </c>
      <c r="D58" s="320" t="s">
        <v>147</v>
      </c>
      <c r="E58" s="321" t="s">
        <v>73</v>
      </c>
      <c r="F58" s="322">
        <v>114</v>
      </c>
      <c r="G58" s="347"/>
      <c r="H58" s="347"/>
      <c r="I58" s="322">
        <v>1967</v>
      </c>
      <c r="J58" s="322"/>
      <c r="K58" s="323" t="s">
        <v>74</v>
      </c>
      <c r="L58" s="324">
        <v>5</v>
      </c>
      <c r="M58" s="324">
        <v>6</v>
      </c>
      <c r="N58" s="296">
        <v>5794</v>
      </c>
      <c r="O58" s="296">
        <v>5314.6</v>
      </c>
      <c r="P58" s="296">
        <v>5079.5</v>
      </c>
      <c r="Q58" s="325">
        <v>236</v>
      </c>
      <c r="R58" s="295">
        <f t="shared" si="7"/>
        <v>6793577.5999999996</v>
      </c>
      <c r="S58" s="293">
        <v>0</v>
      </c>
      <c r="T58" s="293">
        <v>0</v>
      </c>
      <c r="U58" s="293">
        <v>0</v>
      </c>
      <c r="V58" s="315">
        <v>6793577.5999999996</v>
      </c>
      <c r="W58" s="296">
        <f>V58/O58</f>
        <v>1278.2857787980279</v>
      </c>
      <c r="X58" s="294">
        <v>11424</v>
      </c>
      <c r="Y58" s="218" t="s">
        <v>138</v>
      </c>
    </row>
    <row r="59" spans="1:25" s="333" customFormat="1" ht="15.75" x14ac:dyDescent="0.3">
      <c r="A59" s="45">
        <v>24</v>
      </c>
      <c r="B59" s="297" t="s">
        <v>70</v>
      </c>
      <c r="C59" s="297" t="s">
        <v>71</v>
      </c>
      <c r="D59" s="320" t="s">
        <v>147</v>
      </c>
      <c r="E59" s="321" t="s">
        <v>73</v>
      </c>
      <c r="F59" s="322">
        <v>116</v>
      </c>
      <c r="G59" s="347"/>
      <c r="H59" s="347"/>
      <c r="I59" s="322">
        <v>1967</v>
      </c>
      <c r="J59" s="322"/>
      <c r="K59" s="323" t="s">
        <v>74</v>
      </c>
      <c r="L59" s="324">
        <v>5</v>
      </c>
      <c r="M59" s="324">
        <v>4</v>
      </c>
      <c r="N59" s="296">
        <v>3709.4</v>
      </c>
      <c r="O59" s="296">
        <v>3451</v>
      </c>
      <c r="P59" s="296">
        <v>3340.6</v>
      </c>
      <c r="Q59" s="325">
        <v>152</v>
      </c>
      <c r="R59" s="295">
        <f t="shared" si="7"/>
        <v>4487424</v>
      </c>
      <c r="S59" s="293">
        <v>0</v>
      </c>
      <c r="T59" s="293">
        <v>0</v>
      </c>
      <c r="U59" s="293">
        <v>0</v>
      </c>
      <c r="V59" s="315">
        <v>4487424</v>
      </c>
      <c r="W59" s="296">
        <f>V59/O59</f>
        <v>1300.3257026948711</v>
      </c>
      <c r="X59" s="294">
        <v>11424</v>
      </c>
      <c r="Y59" s="218" t="s">
        <v>138</v>
      </c>
    </row>
    <row r="60" spans="1:25" s="333" customFormat="1" ht="15.75" x14ac:dyDescent="0.3">
      <c r="A60" s="45">
        <v>25</v>
      </c>
      <c r="B60" s="297" t="s">
        <v>70</v>
      </c>
      <c r="C60" s="297" t="s">
        <v>71</v>
      </c>
      <c r="D60" s="320" t="s">
        <v>147</v>
      </c>
      <c r="E60" s="321" t="s">
        <v>73</v>
      </c>
      <c r="F60" s="322">
        <v>122</v>
      </c>
      <c r="G60" s="347"/>
      <c r="H60" s="347"/>
      <c r="I60" s="322">
        <v>1968</v>
      </c>
      <c r="J60" s="322"/>
      <c r="K60" s="323" t="s">
        <v>74</v>
      </c>
      <c r="L60" s="324">
        <v>5</v>
      </c>
      <c r="M60" s="324">
        <v>6</v>
      </c>
      <c r="N60" s="296">
        <v>5846</v>
      </c>
      <c r="O60" s="296">
        <v>5303.6</v>
      </c>
      <c r="P60" s="296">
        <v>5168.5</v>
      </c>
      <c r="Q60" s="325">
        <v>220</v>
      </c>
      <c r="R60" s="295">
        <f t="shared" si="7"/>
        <v>6775575.2000000002</v>
      </c>
      <c r="S60" s="293">
        <v>0</v>
      </c>
      <c r="T60" s="293">
        <v>0</v>
      </c>
      <c r="U60" s="293">
        <v>0</v>
      </c>
      <c r="V60" s="315">
        <v>6775575.2000000002</v>
      </c>
      <c r="W60" s="296">
        <f t="shared" ref="W60" si="9">V60/O60</f>
        <v>1277.5426502752846</v>
      </c>
      <c r="X60" s="294">
        <v>11424</v>
      </c>
      <c r="Y60" s="218" t="s">
        <v>138</v>
      </c>
    </row>
    <row r="61" spans="1:25" s="333" customFormat="1" ht="15.75" x14ac:dyDescent="0.3">
      <c r="A61" s="45">
        <v>26</v>
      </c>
      <c r="B61" s="297" t="s">
        <v>70</v>
      </c>
      <c r="C61" s="297" t="s">
        <v>71</v>
      </c>
      <c r="D61" s="298" t="s">
        <v>72</v>
      </c>
      <c r="E61" s="321" t="s">
        <v>73</v>
      </c>
      <c r="F61" s="341">
        <v>228</v>
      </c>
      <c r="G61" s="341"/>
      <c r="H61" s="341"/>
      <c r="I61" s="341">
        <v>1988</v>
      </c>
      <c r="J61" s="341"/>
      <c r="K61" s="321" t="s">
        <v>75</v>
      </c>
      <c r="L61" s="321">
        <v>9</v>
      </c>
      <c r="M61" s="321">
        <v>4</v>
      </c>
      <c r="N61" s="321">
        <f>5545.5+869</f>
        <v>6414.5</v>
      </c>
      <c r="O61" s="321">
        <v>5545.5</v>
      </c>
      <c r="P61" s="321">
        <f>O61-167.6</f>
        <v>5377.9</v>
      </c>
      <c r="Q61" s="321">
        <v>266</v>
      </c>
      <c r="R61" s="295">
        <f t="shared" si="7"/>
        <v>4258470.4000000004</v>
      </c>
      <c r="S61" s="293">
        <v>0</v>
      </c>
      <c r="T61" s="293">
        <v>0</v>
      </c>
      <c r="U61" s="293">
        <v>0</v>
      </c>
      <c r="V61" s="353">
        <v>4258470.4000000004</v>
      </c>
      <c r="W61" s="293">
        <f>R61/O61</f>
        <v>767.9145974213327</v>
      </c>
      <c r="X61" s="294">
        <v>11424</v>
      </c>
      <c r="Y61" s="218" t="s">
        <v>138</v>
      </c>
    </row>
    <row r="62" spans="1:25" s="333" customFormat="1" ht="15.75" x14ac:dyDescent="0.3">
      <c r="A62" s="45">
        <v>27</v>
      </c>
      <c r="B62" s="45" t="s">
        <v>70</v>
      </c>
      <c r="C62" s="45" t="s">
        <v>71</v>
      </c>
      <c r="D62" s="44" t="s">
        <v>72</v>
      </c>
      <c r="E62" s="44" t="s">
        <v>144</v>
      </c>
      <c r="F62" s="297">
        <v>44</v>
      </c>
      <c r="G62" s="297"/>
      <c r="H62" s="297"/>
      <c r="I62" s="322">
        <v>1979</v>
      </c>
      <c r="J62" s="322"/>
      <c r="K62" s="323" t="s">
        <v>74</v>
      </c>
      <c r="L62" s="324">
        <v>12</v>
      </c>
      <c r="M62" s="324">
        <v>1</v>
      </c>
      <c r="N62" s="296">
        <v>7244.6</v>
      </c>
      <c r="O62" s="296">
        <v>5364.9</v>
      </c>
      <c r="P62" s="344">
        <v>5364.9</v>
      </c>
      <c r="Q62" s="325">
        <v>162</v>
      </c>
      <c r="R62" s="295">
        <f t="shared" si="7"/>
        <v>2453000</v>
      </c>
      <c r="S62" s="293">
        <v>0</v>
      </c>
      <c r="T62" s="293">
        <v>0</v>
      </c>
      <c r="U62" s="293">
        <v>0</v>
      </c>
      <c r="V62" s="295">
        <v>2453000</v>
      </c>
      <c r="W62" s="296">
        <f>V62/O62</f>
        <v>457.23126246528363</v>
      </c>
      <c r="X62" s="294">
        <v>11424</v>
      </c>
      <c r="Y62" s="218" t="s">
        <v>138</v>
      </c>
    </row>
    <row r="63" spans="1:25" s="333" customFormat="1" ht="15.75" x14ac:dyDescent="0.3">
      <c r="A63" s="45">
        <v>28</v>
      </c>
      <c r="B63" s="297" t="s">
        <v>70</v>
      </c>
      <c r="C63" s="297" t="s">
        <v>71</v>
      </c>
      <c r="D63" s="320" t="s">
        <v>72</v>
      </c>
      <c r="E63" s="321" t="s">
        <v>76</v>
      </c>
      <c r="F63" s="322">
        <v>110</v>
      </c>
      <c r="G63" s="354"/>
      <c r="H63" s="354"/>
      <c r="I63" s="322">
        <v>1981</v>
      </c>
      <c r="J63" s="322"/>
      <c r="K63" s="355" t="s">
        <v>146</v>
      </c>
      <c r="L63" s="324">
        <v>9</v>
      </c>
      <c r="M63" s="324">
        <v>3</v>
      </c>
      <c r="N63" s="296">
        <f>4466.3+919.2+19.2</f>
        <v>5404.7</v>
      </c>
      <c r="O63" s="296">
        <f>5566.3+19.2</f>
        <v>5585.5</v>
      </c>
      <c r="P63" s="296">
        <v>5566.3</v>
      </c>
      <c r="Q63" s="325">
        <v>276</v>
      </c>
      <c r="R63" s="229">
        <f t="shared" si="7"/>
        <v>341040</v>
      </c>
      <c r="S63" s="229">
        <v>0</v>
      </c>
      <c r="T63" s="229">
        <v>0</v>
      </c>
      <c r="U63" s="229">
        <v>0</v>
      </c>
      <c r="V63" s="295">
        <v>341040</v>
      </c>
      <c r="W63" s="229">
        <f t="shared" ref="W63:W64" si="10">R63/O63</f>
        <v>61.058096857935723</v>
      </c>
      <c r="X63" s="294">
        <v>11424</v>
      </c>
      <c r="Y63" s="218" t="s">
        <v>138</v>
      </c>
    </row>
    <row r="64" spans="1:25" s="333" customFormat="1" ht="15.75" x14ac:dyDescent="0.3">
      <c r="A64" s="45">
        <v>29</v>
      </c>
      <c r="B64" s="297" t="s">
        <v>70</v>
      </c>
      <c r="C64" s="297" t="s">
        <v>71</v>
      </c>
      <c r="D64" s="320" t="s">
        <v>72</v>
      </c>
      <c r="E64" s="321" t="s">
        <v>76</v>
      </c>
      <c r="F64" s="322">
        <v>124</v>
      </c>
      <c r="G64" s="354"/>
      <c r="H64" s="354"/>
      <c r="I64" s="322">
        <v>1982</v>
      </c>
      <c r="J64" s="322"/>
      <c r="K64" s="323" t="s">
        <v>74</v>
      </c>
      <c r="L64" s="324">
        <v>12</v>
      </c>
      <c r="M64" s="324">
        <v>1</v>
      </c>
      <c r="N64" s="296">
        <f>3972.9+744+20.1</f>
        <v>4737</v>
      </c>
      <c r="O64" s="296">
        <f>3972.9+20.1</f>
        <v>3993</v>
      </c>
      <c r="P64" s="296">
        <v>3972.9</v>
      </c>
      <c r="Q64" s="325">
        <v>184</v>
      </c>
      <c r="R64" s="229">
        <f t="shared" si="7"/>
        <v>161280</v>
      </c>
      <c r="S64" s="229">
        <v>0</v>
      </c>
      <c r="T64" s="229">
        <v>0</v>
      </c>
      <c r="U64" s="229">
        <v>0</v>
      </c>
      <c r="V64" s="295">
        <v>161280</v>
      </c>
      <c r="W64" s="229">
        <f t="shared" si="10"/>
        <v>40.39068369646882</v>
      </c>
      <c r="X64" s="338">
        <v>11424</v>
      </c>
      <c r="Y64" s="218" t="s">
        <v>138</v>
      </c>
    </row>
    <row r="65" spans="1:25" s="299" customFormat="1" ht="16.850000000000001" customHeight="1" x14ac:dyDescent="0.25">
      <c r="A65" s="45">
        <v>30</v>
      </c>
      <c r="B65" s="297" t="s">
        <v>70</v>
      </c>
      <c r="C65" s="297" t="s">
        <v>71</v>
      </c>
      <c r="D65" s="298" t="s">
        <v>80</v>
      </c>
      <c r="E65" s="46" t="s">
        <v>93</v>
      </c>
      <c r="F65" s="310">
        <v>8</v>
      </c>
      <c r="G65" s="298"/>
      <c r="H65" s="310"/>
      <c r="I65" s="310">
        <v>1967</v>
      </c>
      <c r="J65" s="310"/>
      <c r="K65" s="352" t="s">
        <v>74</v>
      </c>
      <c r="L65" s="312">
        <v>5</v>
      </c>
      <c r="M65" s="312">
        <v>6</v>
      </c>
      <c r="N65" s="349">
        <v>5809.2</v>
      </c>
      <c r="O65" s="349">
        <v>5352</v>
      </c>
      <c r="P65" s="350">
        <v>5352</v>
      </c>
      <c r="Q65" s="351">
        <v>253</v>
      </c>
      <c r="R65" s="295">
        <f t="shared" si="7"/>
        <v>6769574.4000000004</v>
      </c>
      <c r="S65" s="293">
        <v>0</v>
      </c>
      <c r="T65" s="293">
        <v>0</v>
      </c>
      <c r="U65" s="293">
        <v>0</v>
      </c>
      <c r="V65" s="293">
        <v>6769574.4000000004</v>
      </c>
      <c r="W65" s="293">
        <f>R65/O65</f>
        <v>1264.8681614349775</v>
      </c>
      <c r="X65" s="294">
        <v>11424</v>
      </c>
      <c r="Y65" s="218" t="s">
        <v>138</v>
      </c>
    </row>
    <row r="66" spans="1:25" s="333" customFormat="1" ht="15.75" x14ac:dyDescent="0.3">
      <c r="A66" s="45">
        <v>31</v>
      </c>
      <c r="B66" s="297" t="s">
        <v>70</v>
      </c>
      <c r="C66" s="297" t="s">
        <v>71</v>
      </c>
      <c r="D66" s="320" t="s">
        <v>78</v>
      </c>
      <c r="E66" s="321" t="s">
        <v>93</v>
      </c>
      <c r="F66" s="322">
        <v>12</v>
      </c>
      <c r="G66" s="347"/>
      <c r="H66" s="347"/>
      <c r="I66" s="322">
        <v>1965</v>
      </c>
      <c r="J66" s="322"/>
      <c r="K66" s="323" t="s">
        <v>74</v>
      </c>
      <c r="L66" s="324">
        <v>5</v>
      </c>
      <c r="M66" s="324">
        <v>4</v>
      </c>
      <c r="N66" s="296">
        <v>3721.9</v>
      </c>
      <c r="O66" s="296">
        <v>3442.3</v>
      </c>
      <c r="P66" s="296">
        <v>3392.9</v>
      </c>
      <c r="Q66" s="325">
        <v>120</v>
      </c>
      <c r="R66" s="295">
        <f t="shared" si="7"/>
        <v>4511888.8</v>
      </c>
      <c r="S66" s="293">
        <v>0</v>
      </c>
      <c r="T66" s="293">
        <v>0</v>
      </c>
      <c r="U66" s="293">
        <v>0</v>
      </c>
      <c r="V66" s="295">
        <v>4511888.8</v>
      </c>
      <c r="W66" s="296">
        <f t="shared" ref="W66:W71" si="11">V66/O66</f>
        <v>1310.7192284228568</v>
      </c>
      <c r="X66" s="294">
        <v>11424</v>
      </c>
      <c r="Y66" s="218" t="s">
        <v>138</v>
      </c>
    </row>
    <row r="67" spans="1:25" s="326" customFormat="1" ht="16.850000000000001" customHeight="1" x14ac:dyDescent="0.25">
      <c r="A67" s="45">
        <v>32</v>
      </c>
      <c r="B67" s="297" t="s">
        <v>70</v>
      </c>
      <c r="C67" s="297" t="s">
        <v>71</v>
      </c>
      <c r="D67" s="320" t="s">
        <v>142</v>
      </c>
      <c r="E67" s="321" t="s">
        <v>143</v>
      </c>
      <c r="F67" s="375" t="s">
        <v>116</v>
      </c>
      <c r="G67" s="356"/>
      <c r="H67" s="356"/>
      <c r="I67" s="322">
        <v>1959</v>
      </c>
      <c r="J67" s="322"/>
      <c r="K67" s="323" t="s">
        <v>141</v>
      </c>
      <c r="L67" s="324">
        <v>2</v>
      </c>
      <c r="M67" s="324">
        <v>1</v>
      </c>
      <c r="N67" s="296">
        <v>432.65999999999997</v>
      </c>
      <c r="O67" s="296">
        <v>390.4</v>
      </c>
      <c r="P67" s="296">
        <v>390.4</v>
      </c>
      <c r="Q67" s="325">
        <v>18</v>
      </c>
      <c r="R67" s="295">
        <f t="shared" si="7"/>
        <v>2207916</v>
      </c>
      <c r="S67" s="293">
        <v>0</v>
      </c>
      <c r="T67" s="293">
        <v>0</v>
      </c>
      <c r="U67" s="293">
        <v>0</v>
      </c>
      <c r="V67" s="296">
        <v>2207916</v>
      </c>
      <c r="W67" s="296">
        <f t="shared" si="11"/>
        <v>5655.5225409836066</v>
      </c>
      <c r="X67" s="294">
        <v>11424</v>
      </c>
      <c r="Y67" s="218" t="s">
        <v>138</v>
      </c>
    </row>
    <row r="68" spans="1:25" s="326" customFormat="1" ht="16.850000000000001" customHeight="1" x14ac:dyDescent="0.25">
      <c r="A68" s="45">
        <v>33</v>
      </c>
      <c r="B68" s="297" t="s">
        <v>70</v>
      </c>
      <c r="C68" s="297" t="s">
        <v>71</v>
      </c>
      <c r="D68" s="320" t="s">
        <v>142</v>
      </c>
      <c r="E68" s="321" t="s">
        <v>143</v>
      </c>
      <c r="F68" s="375" t="s">
        <v>117</v>
      </c>
      <c r="G68" s="356"/>
      <c r="H68" s="356"/>
      <c r="I68" s="322">
        <v>1962</v>
      </c>
      <c r="J68" s="322"/>
      <c r="K68" s="323" t="s">
        <v>141</v>
      </c>
      <c r="L68" s="324">
        <v>2</v>
      </c>
      <c r="M68" s="324">
        <v>1</v>
      </c>
      <c r="N68" s="296">
        <v>429.44</v>
      </c>
      <c r="O68" s="296">
        <v>386.9</v>
      </c>
      <c r="P68" s="296">
        <v>386.9</v>
      </c>
      <c r="Q68" s="325">
        <v>22</v>
      </c>
      <c r="R68" s="295">
        <f t="shared" si="7"/>
        <v>2207916</v>
      </c>
      <c r="S68" s="293">
        <v>0</v>
      </c>
      <c r="T68" s="293">
        <v>0</v>
      </c>
      <c r="U68" s="293">
        <v>0</v>
      </c>
      <c r="V68" s="296">
        <v>2207916</v>
      </c>
      <c r="W68" s="296">
        <f t="shared" si="11"/>
        <v>5706.6838976479712</v>
      </c>
      <c r="X68" s="294">
        <v>11424</v>
      </c>
      <c r="Y68" s="218" t="s">
        <v>138</v>
      </c>
    </row>
    <row r="69" spans="1:25" s="326" customFormat="1" ht="16.850000000000001" customHeight="1" x14ac:dyDescent="0.25">
      <c r="A69" s="45">
        <v>34</v>
      </c>
      <c r="B69" s="297" t="s">
        <v>70</v>
      </c>
      <c r="C69" s="297" t="s">
        <v>71</v>
      </c>
      <c r="D69" s="320" t="s">
        <v>142</v>
      </c>
      <c r="E69" s="321" t="s">
        <v>143</v>
      </c>
      <c r="F69" s="322">
        <v>32</v>
      </c>
      <c r="G69" s="356"/>
      <c r="H69" s="356"/>
      <c r="I69" s="322">
        <v>1959</v>
      </c>
      <c r="J69" s="322"/>
      <c r="K69" s="323" t="s">
        <v>141</v>
      </c>
      <c r="L69" s="324">
        <v>2</v>
      </c>
      <c r="M69" s="324">
        <v>1</v>
      </c>
      <c r="N69" s="296">
        <v>428.5</v>
      </c>
      <c r="O69" s="296">
        <v>385.5</v>
      </c>
      <c r="P69" s="296">
        <v>340.8</v>
      </c>
      <c r="Q69" s="325">
        <v>23</v>
      </c>
      <c r="R69" s="295">
        <f t="shared" si="7"/>
        <v>2247984</v>
      </c>
      <c r="S69" s="293">
        <v>0</v>
      </c>
      <c r="T69" s="293">
        <v>0</v>
      </c>
      <c r="U69" s="293">
        <v>0</v>
      </c>
      <c r="V69" s="296">
        <v>2247984</v>
      </c>
      <c r="W69" s="296">
        <f t="shared" si="11"/>
        <v>5831.3463035019458</v>
      </c>
      <c r="X69" s="294">
        <v>11424</v>
      </c>
      <c r="Y69" s="218" t="s">
        <v>138</v>
      </c>
    </row>
    <row r="70" spans="1:25" s="326" customFormat="1" ht="16.850000000000001" customHeight="1" x14ac:dyDescent="0.25">
      <c r="A70" s="45">
        <v>35</v>
      </c>
      <c r="B70" s="297" t="s">
        <v>70</v>
      </c>
      <c r="C70" s="297" t="s">
        <v>71</v>
      </c>
      <c r="D70" s="320" t="s">
        <v>78</v>
      </c>
      <c r="E70" s="321" t="s">
        <v>89</v>
      </c>
      <c r="F70" s="322">
        <v>5</v>
      </c>
      <c r="G70" s="320"/>
      <c r="H70" s="322"/>
      <c r="I70" s="322">
        <v>1961</v>
      </c>
      <c r="J70" s="322"/>
      <c r="K70" s="323" t="s">
        <v>74</v>
      </c>
      <c r="L70" s="324">
        <v>4</v>
      </c>
      <c r="M70" s="324">
        <v>4</v>
      </c>
      <c r="N70" s="296">
        <v>2766.8</v>
      </c>
      <c r="O70" s="296">
        <v>2544.5</v>
      </c>
      <c r="P70" s="296">
        <v>2459.8000000000002</v>
      </c>
      <c r="Q70" s="325">
        <v>123</v>
      </c>
      <c r="R70" s="295">
        <f t="shared" si="7"/>
        <v>6594217.2000000002</v>
      </c>
      <c r="S70" s="293">
        <v>0</v>
      </c>
      <c r="T70" s="293">
        <v>0</v>
      </c>
      <c r="U70" s="293">
        <v>0</v>
      </c>
      <c r="V70" s="296">
        <v>6594217.2000000002</v>
      </c>
      <c r="W70" s="296">
        <f t="shared" si="11"/>
        <v>2591.557162507369</v>
      </c>
      <c r="X70" s="294">
        <v>11424</v>
      </c>
      <c r="Y70" s="218" t="s">
        <v>138</v>
      </c>
    </row>
    <row r="71" spans="1:25" s="326" customFormat="1" ht="16.850000000000001" customHeight="1" x14ac:dyDescent="0.25">
      <c r="A71" s="45">
        <v>36</v>
      </c>
      <c r="B71" s="297" t="s">
        <v>70</v>
      </c>
      <c r="C71" s="297" t="s">
        <v>71</v>
      </c>
      <c r="D71" s="320" t="s">
        <v>78</v>
      </c>
      <c r="E71" s="321" t="s">
        <v>89</v>
      </c>
      <c r="F71" s="322">
        <v>9</v>
      </c>
      <c r="G71" s="320"/>
      <c r="H71" s="322"/>
      <c r="I71" s="322">
        <v>1961</v>
      </c>
      <c r="J71" s="322"/>
      <c r="K71" s="323" t="s">
        <v>74</v>
      </c>
      <c r="L71" s="324">
        <v>4</v>
      </c>
      <c r="M71" s="324">
        <v>4</v>
      </c>
      <c r="N71" s="296">
        <v>2756.1000000000004</v>
      </c>
      <c r="O71" s="296">
        <v>2539.3000000000002</v>
      </c>
      <c r="P71" s="296">
        <v>2367.6000000000004</v>
      </c>
      <c r="Q71" s="325">
        <v>122</v>
      </c>
      <c r="R71" s="295">
        <f t="shared" si="7"/>
        <v>6609672</v>
      </c>
      <c r="S71" s="293">
        <v>0</v>
      </c>
      <c r="T71" s="293">
        <v>0</v>
      </c>
      <c r="U71" s="293">
        <v>0</v>
      </c>
      <c r="V71" s="296">
        <v>6609672</v>
      </c>
      <c r="W71" s="296">
        <f t="shared" si="11"/>
        <v>2602.9504194069232</v>
      </c>
      <c r="X71" s="294">
        <v>11424</v>
      </c>
      <c r="Y71" s="218" t="s">
        <v>138</v>
      </c>
    </row>
    <row r="72" spans="1:25" s="299" customFormat="1" ht="16.850000000000001" customHeight="1" x14ac:dyDescent="0.25">
      <c r="A72" s="45">
        <v>37</v>
      </c>
      <c r="B72" s="297" t="s">
        <v>70</v>
      </c>
      <c r="C72" s="297" t="s">
        <v>71</v>
      </c>
      <c r="D72" s="298" t="s">
        <v>80</v>
      </c>
      <c r="E72" s="46" t="s">
        <v>89</v>
      </c>
      <c r="F72" s="310">
        <v>18</v>
      </c>
      <c r="G72" s="298"/>
      <c r="H72" s="310"/>
      <c r="I72" s="310">
        <v>1964</v>
      </c>
      <c r="J72" s="310"/>
      <c r="K72" s="352" t="s">
        <v>74</v>
      </c>
      <c r="L72" s="312">
        <v>4</v>
      </c>
      <c r="M72" s="312">
        <v>4</v>
      </c>
      <c r="N72" s="349">
        <v>2965.1</v>
      </c>
      <c r="O72" s="349">
        <v>2755.7</v>
      </c>
      <c r="P72" s="350">
        <v>2755.7</v>
      </c>
      <c r="Q72" s="351">
        <v>161</v>
      </c>
      <c r="R72" s="295">
        <f t="shared" si="7"/>
        <v>6626844</v>
      </c>
      <c r="S72" s="293">
        <v>0</v>
      </c>
      <c r="T72" s="293">
        <v>0</v>
      </c>
      <c r="U72" s="293">
        <v>0</v>
      </c>
      <c r="V72" s="293">
        <v>6626844</v>
      </c>
      <c r="W72" s="293">
        <f t="shared" ref="W72" si="12">R72/O72</f>
        <v>2404.7770076568568</v>
      </c>
      <c r="X72" s="294">
        <v>11424</v>
      </c>
      <c r="Y72" s="218" t="s">
        <v>138</v>
      </c>
    </row>
    <row r="73" spans="1:25" s="326" customFormat="1" ht="16.850000000000001" customHeight="1" x14ac:dyDescent="0.25">
      <c r="A73" s="45">
        <v>38</v>
      </c>
      <c r="B73" s="297" t="s">
        <v>70</v>
      </c>
      <c r="C73" s="297" t="s">
        <v>71</v>
      </c>
      <c r="D73" s="320" t="s">
        <v>78</v>
      </c>
      <c r="E73" s="321" t="s">
        <v>89</v>
      </c>
      <c r="F73" s="322">
        <v>33</v>
      </c>
      <c r="G73" s="320"/>
      <c r="H73" s="322"/>
      <c r="I73" s="322">
        <v>1964</v>
      </c>
      <c r="J73" s="322"/>
      <c r="K73" s="323" t="s">
        <v>74</v>
      </c>
      <c r="L73" s="324">
        <v>4</v>
      </c>
      <c r="M73" s="324">
        <v>3</v>
      </c>
      <c r="N73" s="296">
        <v>2193.9</v>
      </c>
      <c r="O73" s="296">
        <v>2034.3</v>
      </c>
      <c r="P73" s="296">
        <v>1982.8999999999999</v>
      </c>
      <c r="Q73" s="325">
        <v>81</v>
      </c>
      <c r="R73" s="295">
        <f t="shared" si="7"/>
        <v>5214733.2</v>
      </c>
      <c r="S73" s="293">
        <v>0</v>
      </c>
      <c r="T73" s="293">
        <v>0</v>
      </c>
      <c r="U73" s="293">
        <v>0</v>
      </c>
      <c r="V73" s="296">
        <v>5214733.2</v>
      </c>
      <c r="W73" s="296">
        <f>V73/O73</f>
        <v>2563.4042176670109</v>
      </c>
      <c r="X73" s="294">
        <v>11424</v>
      </c>
      <c r="Y73" s="218" t="s">
        <v>138</v>
      </c>
    </row>
    <row r="74" spans="1:25" s="333" customFormat="1" ht="15.75" x14ac:dyDescent="0.3">
      <c r="A74" s="45">
        <v>39</v>
      </c>
      <c r="B74" s="297" t="s">
        <v>70</v>
      </c>
      <c r="C74" s="297" t="s">
        <v>71</v>
      </c>
      <c r="D74" s="320" t="s">
        <v>78</v>
      </c>
      <c r="E74" s="44" t="s">
        <v>90</v>
      </c>
      <c r="F74" s="343" t="s">
        <v>110</v>
      </c>
      <c r="G74" s="297"/>
      <c r="H74" s="297"/>
      <c r="I74" s="322">
        <v>1957</v>
      </c>
      <c r="J74" s="322"/>
      <c r="K74" s="323" t="s">
        <v>74</v>
      </c>
      <c r="L74" s="324">
        <v>4</v>
      </c>
      <c r="M74" s="324">
        <v>4</v>
      </c>
      <c r="N74" s="296">
        <v>3876.9</v>
      </c>
      <c r="O74" s="296">
        <v>3876.9</v>
      </c>
      <c r="P74" s="344">
        <v>3510.6</v>
      </c>
      <c r="Q74" s="325">
        <v>119</v>
      </c>
      <c r="R74" s="295">
        <f t="shared" si="7"/>
        <v>8549880</v>
      </c>
      <c r="S74" s="293">
        <v>0</v>
      </c>
      <c r="T74" s="293">
        <v>0</v>
      </c>
      <c r="U74" s="293">
        <v>0</v>
      </c>
      <c r="V74" s="346">
        <v>8549880</v>
      </c>
      <c r="W74" s="296">
        <f>V74/O74</f>
        <v>2205.3393174959374</v>
      </c>
      <c r="X74" s="294">
        <v>11424</v>
      </c>
      <c r="Y74" s="218" t="s">
        <v>138</v>
      </c>
    </row>
    <row r="75" spans="1:25" s="326" customFormat="1" ht="16.850000000000001" customHeight="1" x14ac:dyDescent="0.25">
      <c r="A75" s="45">
        <v>40</v>
      </c>
      <c r="B75" s="297" t="s">
        <v>70</v>
      </c>
      <c r="C75" s="297" t="s">
        <v>71</v>
      </c>
      <c r="D75" s="320" t="s">
        <v>78</v>
      </c>
      <c r="E75" s="321" t="s">
        <v>120</v>
      </c>
      <c r="F75" s="322">
        <v>1</v>
      </c>
      <c r="G75" s="320"/>
      <c r="H75" s="322"/>
      <c r="I75" s="322">
        <v>1959</v>
      </c>
      <c r="J75" s="322"/>
      <c r="K75" s="323" t="s">
        <v>141</v>
      </c>
      <c r="L75" s="324">
        <v>2</v>
      </c>
      <c r="M75" s="324">
        <v>1</v>
      </c>
      <c r="N75" s="296">
        <v>434.13</v>
      </c>
      <c r="O75" s="296">
        <v>391.6</v>
      </c>
      <c r="P75" s="296">
        <v>286.3</v>
      </c>
      <c r="Q75" s="325">
        <v>17</v>
      </c>
      <c r="R75" s="295">
        <f t="shared" si="7"/>
        <v>2225088</v>
      </c>
      <c r="S75" s="293">
        <v>0</v>
      </c>
      <c r="T75" s="293">
        <v>0</v>
      </c>
      <c r="U75" s="293">
        <v>0</v>
      </c>
      <c r="V75" s="296">
        <v>2225088</v>
      </c>
      <c r="W75" s="296">
        <f t="shared" ref="W75:W81" si="13">V75/O75</f>
        <v>5682.0429009193049</v>
      </c>
      <c r="X75" s="294">
        <v>11424</v>
      </c>
      <c r="Y75" s="218" t="s">
        <v>138</v>
      </c>
    </row>
    <row r="76" spans="1:25" s="326" customFormat="1" ht="16.850000000000001" customHeight="1" x14ac:dyDescent="0.25">
      <c r="A76" s="45">
        <v>41</v>
      </c>
      <c r="B76" s="297" t="s">
        <v>70</v>
      </c>
      <c r="C76" s="297" t="s">
        <v>71</v>
      </c>
      <c r="D76" s="320" t="s">
        <v>78</v>
      </c>
      <c r="E76" s="321" t="s">
        <v>120</v>
      </c>
      <c r="F76" s="322">
        <v>3</v>
      </c>
      <c r="G76" s="320"/>
      <c r="H76" s="322"/>
      <c r="I76" s="322">
        <v>1959</v>
      </c>
      <c r="J76" s="322"/>
      <c r="K76" s="323" t="s">
        <v>141</v>
      </c>
      <c r="L76" s="324">
        <v>2</v>
      </c>
      <c r="M76" s="324">
        <v>1</v>
      </c>
      <c r="N76" s="296">
        <v>433.63</v>
      </c>
      <c r="O76" s="296">
        <v>390.1</v>
      </c>
      <c r="P76" s="296">
        <v>299.90000000000003</v>
      </c>
      <c r="Q76" s="325">
        <v>22</v>
      </c>
      <c r="R76" s="295">
        <f t="shared" si="7"/>
        <v>2213640</v>
      </c>
      <c r="S76" s="293">
        <v>0</v>
      </c>
      <c r="T76" s="293">
        <v>0</v>
      </c>
      <c r="U76" s="293">
        <v>0</v>
      </c>
      <c r="V76" s="296">
        <v>2213640</v>
      </c>
      <c r="W76" s="296">
        <f t="shared" si="13"/>
        <v>5674.5449884644959</v>
      </c>
      <c r="X76" s="294">
        <v>11424</v>
      </c>
      <c r="Y76" s="218" t="s">
        <v>138</v>
      </c>
    </row>
    <row r="77" spans="1:25" s="326" customFormat="1" ht="16.850000000000001" customHeight="1" x14ac:dyDescent="0.25">
      <c r="A77" s="45">
        <v>42</v>
      </c>
      <c r="B77" s="297" t="s">
        <v>70</v>
      </c>
      <c r="C77" s="297" t="s">
        <v>71</v>
      </c>
      <c r="D77" s="320" t="s">
        <v>78</v>
      </c>
      <c r="E77" s="321" t="s">
        <v>120</v>
      </c>
      <c r="F77" s="322">
        <v>5</v>
      </c>
      <c r="G77" s="320"/>
      <c r="H77" s="322"/>
      <c r="I77" s="322">
        <v>1959</v>
      </c>
      <c r="J77" s="322"/>
      <c r="K77" s="323" t="s">
        <v>141</v>
      </c>
      <c r="L77" s="324">
        <v>2</v>
      </c>
      <c r="M77" s="324">
        <v>1</v>
      </c>
      <c r="N77" s="296">
        <v>432.79999999999995</v>
      </c>
      <c r="O77" s="296">
        <v>390.4</v>
      </c>
      <c r="P77" s="296">
        <v>284.5</v>
      </c>
      <c r="Q77" s="325">
        <v>30</v>
      </c>
      <c r="R77" s="295">
        <f t="shared" si="7"/>
        <v>2236536</v>
      </c>
      <c r="S77" s="293">
        <v>0</v>
      </c>
      <c r="T77" s="293">
        <v>0</v>
      </c>
      <c r="U77" s="293">
        <v>0</v>
      </c>
      <c r="V77" s="296">
        <v>2236536</v>
      </c>
      <c r="W77" s="296">
        <f t="shared" si="13"/>
        <v>5728.8319672131147</v>
      </c>
      <c r="X77" s="294">
        <v>11424</v>
      </c>
      <c r="Y77" s="218" t="s">
        <v>138</v>
      </c>
    </row>
    <row r="78" spans="1:25" s="326" customFormat="1" ht="16.850000000000001" customHeight="1" x14ac:dyDescent="0.25">
      <c r="A78" s="45">
        <v>43</v>
      </c>
      <c r="B78" s="297" t="s">
        <v>70</v>
      </c>
      <c r="C78" s="297" t="s">
        <v>71</v>
      </c>
      <c r="D78" s="320" t="s">
        <v>78</v>
      </c>
      <c r="E78" s="321" t="s">
        <v>120</v>
      </c>
      <c r="F78" s="322">
        <v>9</v>
      </c>
      <c r="G78" s="320"/>
      <c r="H78" s="322"/>
      <c r="I78" s="322">
        <v>1960</v>
      </c>
      <c r="J78" s="322"/>
      <c r="K78" s="323" t="s">
        <v>141</v>
      </c>
      <c r="L78" s="324">
        <v>2</v>
      </c>
      <c r="M78" s="324">
        <v>1</v>
      </c>
      <c r="N78" s="296">
        <v>432.4</v>
      </c>
      <c r="O78" s="296">
        <v>389.9</v>
      </c>
      <c r="P78" s="296">
        <v>209.29999999999998</v>
      </c>
      <c r="Q78" s="325">
        <v>19</v>
      </c>
      <c r="R78" s="295">
        <f t="shared" si="7"/>
        <v>2219364</v>
      </c>
      <c r="S78" s="293">
        <v>0</v>
      </c>
      <c r="T78" s="293">
        <v>0</v>
      </c>
      <c r="U78" s="293">
        <v>0</v>
      </c>
      <c r="V78" s="296">
        <v>2219364</v>
      </c>
      <c r="W78" s="296">
        <f t="shared" si="13"/>
        <v>5692.1364452423704</v>
      </c>
      <c r="X78" s="294">
        <v>11424</v>
      </c>
      <c r="Y78" s="218" t="s">
        <v>138</v>
      </c>
    </row>
    <row r="79" spans="1:25" s="326" customFormat="1" ht="16.850000000000001" customHeight="1" x14ac:dyDescent="0.25">
      <c r="A79" s="45">
        <v>44</v>
      </c>
      <c r="B79" s="297" t="s">
        <v>70</v>
      </c>
      <c r="C79" s="297" t="s">
        <v>71</v>
      </c>
      <c r="D79" s="320" t="s">
        <v>78</v>
      </c>
      <c r="E79" s="321" t="s">
        <v>120</v>
      </c>
      <c r="F79" s="322">
        <v>11</v>
      </c>
      <c r="G79" s="320"/>
      <c r="H79" s="322"/>
      <c r="I79" s="322">
        <v>1960</v>
      </c>
      <c r="J79" s="322"/>
      <c r="K79" s="323" t="s">
        <v>141</v>
      </c>
      <c r="L79" s="324">
        <v>2</v>
      </c>
      <c r="M79" s="324">
        <v>1</v>
      </c>
      <c r="N79" s="296">
        <v>428.26</v>
      </c>
      <c r="O79" s="296">
        <v>386.1</v>
      </c>
      <c r="P79" s="296">
        <v>282.40000000000003</v>
      </c>
      <c r="Q79" s="325">
        <v>16</v>
      </c>
      <c r="R79" s="295">
        <f t="shared" si="7"/>
        <v>2213640</v>
      </c>
      <c r="S79" s="293">
        <v>0</v>
      </c>
      <c r="T79" s="293">
        <v>0</v>
      </c>
      <c r="U79" s="293">
        <v>0</v>
      </c>
      <c r="V79" s="296">
        <v>2213640</v>
      </c>
      <c r="W79" s="296">
        <f t="shared" si="13"/>
        <v>5733.333333333333</v>
      </c>
      <c r="X79" s="294">
        <v>11424</v>
      </c>
      <c r="Y79" s="218" t="s">
        <v>138</v>
      </c>
    </row>
    <row r="80" spans="1:25" s="326" customFormat="1" ht="16.850000000000001" customHeight="1" x14ac:dyDescent="0.25">
      <c r="A80" s="45">
        <v>45</v>
      </c>
      <c r="B80" s="297" t="s">
        <v>70</v>
      </c>
      <c r="C80" s="297" t="s">
        <v>71</v>
      </c>
      <c r="D80" s="320" t="s">
        <v>80</v>
      </c>
      <c r="E80" s="321" t="s">
        <v>121</v>
      </c>
      <c r="F80" s="322">
        <v>4</v>
      </c>
      <c r="G80" s="320"/>
      <c r="H80" s="322"/>
      <c r="I80" s="322">
        <v>1959</v>
      </c>
      <c r="J80" s="322"/>
      <c r="K80" s="323" t="s">
        <v>141</v>
      </c>
      <c r="L80" s="324">
        <v>2</v>
      </c>
      <c r="M80" s="324">
        <v>1</v>
      </c>
      <c r="N80" s="296">
        <v>436.1</v>
      </c>
      <c r="O80" s="296">
        <v>393.1</v>
      </c>
      <c r="P80" s="296">
        <v>393.1</v>
      </c>
      <c r="Q80" s="325">
        <v>22</v>
      </c>
      <c r="R80" s="295">
        <f t="shared" si="7"/>
        <v>2207916</v>
      </c>
      <c r="S80" s="293">
        <v>0</v>
      </c>
      <c r="T80" s="293">
        <v>0</v>
      </c>
      <c r="U80" s="293">
        <v>0</v>
      </c>
      <c r="V80" s="296">
        <v>2207916</v>
      </c>
      <c r="W80" s="296">
        <f t="shared" si="13"/>
        <v>5616.6776901551766</v>
      </c>
      <c r="X80" s="294">
        <v>11424</v>
      </c>
      <c r="Y80" s="218" t="s">
        <v>138</v>
      </c>
    </row>
    <row r="81" spans="1:25" s="326" customFormat="1" ht="16.850000000000001" customHeight="1" x14ac:dyDescent="0.25">
      <c r="A81" s="45">
        <v>46</v>
      </c>
      <c r="B81" s="297" t="s">
        <v>70</v>
      </c>
      <c r="C81" s="297" t="s">
        <v>71</v>
      </c>
      <c r="D81" s="320" t="s">
        <v>80</v>
      </c>
      <c r="E81" s="321" t="s">
        <v>121</v>
      </c>
      <c r="F81" s="322">
        <v>6</v>
      </c>
      <c r="G81" s="320"/>
      <c r="H81" s="322"/>
      <c r="I81" s="322">
        <v>1959</v>
      </c>
      <c r="J81" s="322"/>
      <c r="K81" s="323" t="s">
        <v>141</v>
      </c>
      <c r="L81" s="324">
        <v>2</v>
      </c>
      <c r="M81" s="324">
        <v>1</v>
      </c>
      <c r="N81" s="296">
        <v>432.5</v>
      </c>
      <c r="O81" s="296">
        <v>390.9</v>
      </c>
      <c r="P81" s="296">
        <v>346</v>
      </c>
      <c r="Q81" s="325">
        <v>18</v>
      </c>
      <c r="R81" s="295">
        <f t="shared" si="7"/>
        <v>2204481.6</v>
      </c>
      <c r="S81" s="293">
        <v>0</v>
      </c>
      <c r="T81" s="293">
        <v>0</v>
      </c>
      <c r="U81" s="293">
        <v>0</v>
      </c>
      <c r="V81" s="296">
        <v>2204481.6</v>
      </c>
      <c r="W81" s="296">
        <f t="shared" si="13"/>
        <v>5639.50268610898</v>
      </c>
      <c r="X81" s="294">
        <v>11424</v>
      </c>
      <c r="Y81" s="218" t="s">
        <v>138</v>
      </c>
    </row>
    <row r="82" spans="1:25" s="299" customFormat="1" x14ac:dyDescent="0.25">
      <c r="A82" s="45">
        <v>47</v>
      </c>
      <c r="B82" s="45" t="s">
        <v>70</v>
      </c>
      <c r="C82" s="45" t="s">
        <v>71</v>
      </c>
      <c r="D82" s="46" t="s">
        <v>80</v>
      </c>
      <c r="E82" s="46" t="s">
        <v>139</v>
      </c>
      <c r="F82" s="45">
        <v>3</v>
      </c>
      <c r="G82" s="45"/>
      <c r="H82" s="45"/>
      <c r="I82" s="45">
        <v>1988</v>
      </c>
      <c r="J82" s="45"/>
      <c r="K82" s="46" t="s">
        <v>77</v>
      </c>
      <c r="L82" s="46">
        <v>9</v>
      </c>
      <c r="M82" s="46">
        <v>3</v>
      </c>
      <c r="N82" s="46">
        <v>7837.9</v>
      </c>
      <c r="O82" s="46">
        <v>6184.2</v>
      </c>
      <c r="P82" s="46">
        <v>6174.4</v>
      </c>
      <c r="Q82" s="46">
        <v>480</v>
      </c>
      <c r="R82" s="229">
        <f t="shared" si="7"/>
        <v>6153000</v>
      </c>
      <c r="S82" s="229">
        <v>0</v>
      </c>
      <c r="T82" s="229">
        <v>0</v>
      </c>
      <c r="U82" s="229">
        <v>0</v>
      </c>
      <c r="V82" s="229">
        <v>6153000</v>
      </c>
      <c r="W82" s="229">
        <f>R82/O82</f>
        <v>994.95488502959154</v>
      </c>
      <c r="X82" s="338">
        <v>11424</v>
      </c>
      <c r="Y82" s="218" t="s">
        <v>138</v>
      </c>
    </row>
    <row r="83" spans="1:25" s="299" customFormat="1" x14ac:dyDescent="0.25">
      <c r="A83" s="45">
        <v>48</v>
      </c>
      <c r="B83" s="45" t="s">
        <v>70</v>
      </c>
      <c r="C83" s="297" t="s">
        <v>71</v>
      </c>
      <c r="D83" s="298" t="s">
        <v>80</v>
      </c>
      <c r="E83" s="46" t="s">
        <v>139</v>
      </c>
      <c r="F83" s="45">
        <v>18</v>
      </c>
      <c r="G83" s="45"/>
      <c r="H83" s="45"/>
      <c r="I83" s="310">
        <v>1982</v>
      </c>
      <c r="J83" s="310"/>
      <c r="K83" s="352" t="s">
        <v>74</v>
      </c>
      <c r="L83" s="357">
        <v>12</v>
      </c>
      <c r="M83" s="357">
        <v>1</v>
      </c>
      <c r="N83" s="313">
        <v>3997.8</v>
      </c>
      <c r="O83" s="313">
        <v>3997.8</v>
      </c>
      <c r="P83" s="313">
        <v>3515.6</v>
      </c>
      <c r="Q83" s="351">
        <v>193</v>
      </c>
      <c r="R83" s="295">
        <f t="shared" si="7"/>
        <v>3153400</v>
      </c>
      <c r="S83" s="293">
        <v>0</v>
      </c>
      <c r="T83" s="293">
        <v>0</v>
      </c>
      <c r="U83" s="293">
        <v>0</v>
      </c>
      <c r="V83" s="229">
        <v>3153400</v>
      </c>
      <c r="W83" s="293">
        <f>R83/O83</f>
        <v>788.78383110710888</v>
      </c>
      <c r="X83" s="294">
        <v>11424</v>
      </c>
      <c r="Y83" s="218" t="s">
        <v>138</v>
      </c>
    </row>
    <row r="84" spans="1:25" s="374" customFormat="1" ht="22.25" customHeight="1" thickBot="1" x14ac:dyDescent="0.35">
      <c r="A84" s="366"/>
      <c r="B84" s="445" t="s">
        <v>148</v>
      </c>
      <c r="C84" s="446"/>
      <c r="D84" s="446"/>
      <c r="E84" s="447"/>
      <c r="F84" s="367"/>
      <c r="G84" s="367"/>
      <c r="H84" s="367"/>
      <c r="I84" s="367" t="s">
        <v>69</v>
      </c>
      <c r="J84" s="367"/>
      <c r="K84" s="367" t="s">
        <v>69</v>
      </c>
      <c r="L84" s="368" t="s">
        <v>69</v>
      </c>
      <c r="M84" s="368" t="s">
        <v>69</v>
      </c>
      <c r="N84" s="369">
        <f t="shared" ref="N84:V84" si="14">SUM(N36:N83)</f>
        <v>166309.41999999998</v>
      </c>
      <c r="O84" s="369">
        <f t="shared" si="14"/>
        <v>145421.6</v>
      </c>
      <c r="P84" s="369">
        <f t="shared" si="14"/>
        <v>140845.19999999995</v>
      </c>
      <c r="Q84" s="370">
        <f t="shared" si="14"/>
        <v>6636</v>
      </c>
      <c r="R84" s="371">
        <f t="shared" si="14"/>
        <v>204664024.19999999</v>
      </c>
      <c r="S84" s="371">
        <f t="shared" si="14"/>
        <v>0</v>
      </c>
      <c r="T84" s="371">
        <f t="shared" si="14"/>
        <v>0</v>
      </c>
      <c r="U84" s="371">
        <f t="shared" si="14"/>
        <v>0</v>
      </c>
      <c r="V84" s="371">
        <f t="shared" si="14"/>
        <v>204664024.19999999</v>
      </c>
      <c r="W84" s="371">
        <f>R84/O84</f>
        <v>1407.3839388371464</v>
      </c>
      <c r="X84" s="372">
        <v>11424</v>
      </c>
      <c r="Y84" s="373" t="s">
        <v>69</v>
      </c>
    </row>
    <row r="85" spans="1:25" x14ac:dyDescent="0.3">
      <c r="A85" s="358"/>
      <c r="B85" s="359"/>
      <c r="C85" s="359"/>
      <c r="D85" s="359"/>
      <c r="E85" s="359"/>
      <c r="F85" s="360"/>
      <c r="G85" s="360"/>
      <c r="H85" s="360"/>
      <c r="I85" s="360"/>
      <c r="J85" s="360"/>
      <c r="K85" s="360"/>
      <c r="L85" s="361"/>
      <c r="M85" s="361"/>
      <c r="N85" s="362"/>
      <c r="O85" s="362"/>
      <c r="P85" s="362"/>
      <c r="Q85" s="363"/>
      <c r="R85" s="364"/>
      <c r="S85" s="364"/>
      <c r="T85" s="364"/>
      <c r="U85" s="364"/>
      <c r="V85" s="364"/>
      <c r="W85" s="364"/>
      <c r="X85" s="363"/>
      <c r="Y85" s="365"/>
    </row>
    <row r="86" spans="1:25" x14ac:dyDescent="0.3">
      <c r="A86" s="13"/>
      <c r="B86" s="14"/>
      <c r="C86" s="14"/>
      <c r="D86" s="14"/>
      <c r="E86" s="14"/>
      <c r="F86" s="22"/>
      <c r="G86" s="22"/>
      <c r="H86" s="22"/>
      <c r="I86" s="22"/>
      <c r="J86" s="22"/>
      <c r="K86" s="22"/>
      <c r="L86" s="23"/>
      <c r="M86" s="23"/>
      <c r="N86" s="16"/>
      <c r="O86" s="16"/>
      <c r="P86" s="16"/>
      <c r="Q86" s="21"/>
      <c r="R86" s="16"/>
      <c r="S86" s="16"/>
      <c r="T86" s="16"/>
      <c r="U86" s="16"/>
      <c r="V86" s="16"/>
      <c r="W86" s="16"/>
      <c r="X86" s="24"/>
      <c r="Y86" s="25"/>
    </row>
    <row r="87" spans="1:25" x14ac:dyDescent="0.3">
      <c r="A87" s="292" t="s">
        <v>97</v>
      </c>
    </row>
  </sheetData>
  <sheetProtection autoFilter="0"/>
  <autoFilter ref="A10:AF10"/>
  <mergeCells count="33">
    <mergeCell ref="V2:Y2"/>
    <mergeCell ref="V3:Y3"/>
    <mergeCell ref="E7:E9"/>
    <mergeCell ref="F7:F9"/>
    <mergeCell ref="G7:G9"/>
    <mergeCell ref="H7:H9"/>
    <mergeCell ref="J7:J9"/>
    <mergeCell ref="R7:R8"/>
    <mergeCell ref="S7:V7"/>
    <mergeCell ref="O7:O8"/>
    <mergeCell ref="P7:P8"/>
    <mergeCell ref="Y6:Y9"/>
    <mergeCell ref="R6:V6"/>
    <mergeCell ref="I7:I9"/>
    <mergeCell ref="A33:E33"/>
    <mergeCell ref="A35:Y35"/>
    <mergeCell ref="B7:B9"/>
    <mergeCell ref="M6:M9"/>
    <mergeCell ref="Q6:Q8"/>
    <mergeCell ref="B84:E84"/>
    <mergeCell ref="S1:Y1"/>
    <mergeCell ref="A5:Y5"/>
    <mergeCell ref="C7:C9"/>
    <mergeCell ref="D7:D9"/>
    <mergeCell ref="N6:N8"/>
    <mergeCell ref="A6:A9"/>
    <mergeCell ref="B6:H6"/>
    <mergeCell ref="I6:J6"/>
    <mergeCell ref="K6:K9"/>
    <mergeCell ref="L6:L9"/>
    <mergeCell ref="O6:P6"/>
    <mergeCell ref="W6:W8"/>
    <mergeCell ref="X6:X8"/>
  </mergeCells>
  <printOptions horizontalCentered="1"/>
  <pageMargins left="0.23622047244094491" right="0.23622047244094491" top="0.55118110236220474" bottom="0.35433070866141736" header="0.31496062992125984" footer="0.31496062992125984"/>
  <pageSetup paperSize="9" scale="52" fitToWidth="0" fitToHeight="0" pageOrder="overThenDown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" id="{820795D1-4378-4156-9F64-BB1C375EB975}">
            <xm:f>'\Рабочая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C34:H34 C67:G67 E62:H62 G63:H64 G44:H44 C45:H45 C48:H48 G46:H46 G50:H50 C51:H51 G52:H52 C53:H54 G57:H57 G55:H55 C56:H56 C61:H61 C65:H65 C70:H83 C36:H43 F84:H84 C85:H85 C68:F69</xm:sqref>
        </x14:conditionalFormatting>
        <x14:conditionalFormatting xmlns:xm="http://schemas.microsoft.com/office/excel/2006/main">
          <x14:cfRule type="expression" priority="30" id="{2C5E8A38-CACC-4C60-8DAB-E7705115AFD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m:sqref>C86:H86</xm:sqref>
        </x14:conditionalFormatting>
        <x14:conditionalFormatting xmlns:xm="http://schemas.microsoft.com/office/excel/2006/main">
          <x14:cfRule type="expression" priority="20" stopIfTrue="1" id="{A22C504A-2C9A-413B-A6F1-17276ACD5AD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C12:H21</xm:sqref>
        </x14:conditionalFormatting>
        <x14:conditionalFormatting xmlns:xm="http://schemas.microsoft.com/office/excel/2006/main">
          <x14:cfRule type="expression" priority="19" stopIfTrue="1" id="{4A64C0B3-B874-4E85-9197-32FD4E29085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C22:H22 F23:H23 C23</xm:sqref>
        </x14:conditionalFormatting>
        <x14:conditionalFormatting xmlns:xm="http://schemas.microsoft.com/office/excel/2006/main">
          <x14:cfRule type="expression" priority="18" stopIfTrue="1" id="{BD0845B3-805E-40BB-9C00-C3BD7CE3629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C27:D32</xm:sqref>
        </x14:conditionalFormatting>
        <x14:conditionalFormatting xmlns:xm="http://schemas.microsoft.com/office/excel/2006/main">
          <x14:cfRule type="expression" priority="17" stopIfTrue="1" id="{30169569-065C-495A-8CA0-146831E6933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C24:H24</xm:sqref>
        </x14:conditionalFormatting>
        <x14:conditionalFormatting xmlns:xm="http://schemas.microsoft.com/office/excel/2006/main">
          <x14:cfRule type="expression" priority="16" stopIfTrue="1" id="{05F719DD-B183-4C67-A5B9-641F20441E9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C25:H26</xm:sqref>
        </x14:conditionalFormatting>
        <x14:conditionalFormatting xmlns:xm="http://schemas.microsoft.com/office/excel/2006/main">
          <x14:cfRule type="expression" priority="14" stopIfTrue="1" id="{846374F2-26C0-477A-A681-A4B60361208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D23</xm:sqref>
        </x14:conditionalFormatting>
        <x14:conditionalFormatting xmlns:xm="http://schemas.microsoft.com/office/excel/2006/main">
          <x14:cfRule type="expression" priority="15" stopIfTrue="1" id="{4F56AD43-AE00-420F-8EAF-FEF1D353CE2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12" stopIfTrue="1" id="{C481D3F0-1AED-40F7-A70A-BA81C775EC1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13" stopIfTrue="1" id="{F6E8214F-2A0D-4DED-B824-2D8FD1B4367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V32</xm:sqref>
        </x14:conditionalFormatting>
        <x14:conditionalFormatting xmlns:xm="http://schemas.microsoft.com/office/excel/2006/main">
          <x14:cfRule type="expression" priority="11" stopIfTrue="1" id="{941F7EB7-8834-4F85-ABA3-F15B3E6B873D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C44:E44</xm:sqref>
        </x14:conditionalFormatting>
        <x14:conditionalFormatting xmlns:xm="http://schemas.microsoft.com/office/excel/2006/main">
          <x14:cfRule type="expression" priority="10" stopIfTrue="1" id="{15F111A0-3670-4C2C-86D6-D9BC8A7C4F9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C46:F46</xm:sqref>
        </x14:conditionalFormatting>
        <x14:conditionalFormatting xmlns:xm="http://schemas.microsoft.com/office/excel/2006/main">
          <x14:cfRule type="expression" priority="9" stopIfTrue="1" id="{C2C95D13-C237-4DD1-B10C-07B9020D663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C50:F50</xm:sqref>
        </x14:conditionalFormatting>
        <x14:conditionalFormatting xmlns:xm="http://schemas.microsoft.com/office/excel/2006/main">
          <x14:cfRule type="expression" priority="8" stopIfTrue="1" id="{FC65E996-607F-4271-9E0B-4667F792C8A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C52:D52</xm:sqref>
        </x14:conditionalFormatting>
        <x14:conditionalFormatting xmlns:xm="http://schemas.microsoft.com/office/excel/2006/main">
          <x14:cfRule type="expression" priority="7" stopIfTrue="1" id="{62E25F32-0076-4DFE-92E6-1ADDEF98CBC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C52:D52 C57 C55</xm:sqref>
        </x14:conditionalFormatting>
        <x14:conditionalFormatting xmlns:xm="http://schemas.microsoft.com/office/excel/2006/main">
          <x14:cfRule type="expression" priority="6" stopIfTrue="1" id="{2D6B634D-B1B1-4AB8-A4EC-CE1BE24683E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E52</xm:sqref>
        </x14:conditionalFormatting>
        <x14:conditionalFormatting xmlns:xm="http://schemas.microsoft.com/office/excel/2006/main">
          <x14:cfRule type="expression" priority="5" stopIfTrue="1" id="{45CFCE49-E40B-4224-91CE-C4619761F59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D57:F57 D55:F55</xm:sqref>
        </x14:conditionalFormatting>
        <x14:conditionalFormatting xmlns:xm="http://schemas.microsoft.com/office/excel/2006/main">
          <x14:cfRule type="expression" priority="2" id="{98DDC010-4B01-4E65-ABB3-F8768A7B9AF2}">
            <xm:f>'\Рабочая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C62</xm:sqref>
        </x14:conditionalFormatting>
        <x14:conditionalFormatting xmlns:xm="http://schemas.microsoft.com/office/excel/2006/main">
          <x14:cfRule type="expression" priority="1" stopIfTrue="1" id="{F47ADF28-32ED-4B5D-B145-67D964AAC9A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D62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T134"/>
  <sheetViews>
    <sheetView tabSelected="1" view="pageBreakPreview" zoomScale="80" zoomScaleNormal="70" zoomScaleSheetLayoutView="80" workbookViewId="0">
      <selection activeCell="AU4" sqref="AU4"/>
    </sheetView>
  </sheetViews>
  <sheetFormatPr defaultColWidth="9.109375" defaultRowHeight="17.7" x14ac:dyDescent="0.3"/>
  <cols>
    <col min="1" max="1" width="6.88671875" style="26" customWidth="1"/>
    <col min="2" max="2" width="9.44140625" style="27" customWidth="1"/>
    <col min="3" max="3" width="16.44140625" style="28" customWidth="1"/>
    <col min="4" max="4" width="14.109375" style="28" customWidth="1"/>
    <col min="5" max="5" width="20" style="29" customWidth="1"/>
    <col min="6" max="6" width="6.44140625" style="30" customWidth="1"/>
    <col min="7" max="8" width="4.5546875" style="30" customWidth="1"/>
    <col min="9" max="9" width="18.88671875" style="31" customWidth="1"/>
    <col min="10" max="10" width="15" style="31" customWidth="1"/>
    <col min="11" max="11" width="12.44140625" style="31" customWidth="1"/>
    <col min="12" max="12" width="12.33203125" style="31" customWidth="1"/>
    <col min="13" max="13" width="14.77734375" style="31" customWidth="1"/>
    <col min="14" max="14" width="10" style="31" bestFit="1" customWidth="1"/>
    <col min="15" max="15" width="18" style="31" customWidth="1"/>
    <col min="16" max="16" width="5.5546875" style="31" customWidth="1"/>
    <col min="17" max="17" width="18.77734375" style="31" customWidth="1"/>
    <col min="18" max="18" width="13.77734375" style="31" customWidth="1"/>
    <col min="19" max="19" width="18.33203125" style="31" customWidth="1"/>
    <col min="20" max="20" width="7" style="31" customWidth="1"/>
    <col min="21" max="21" width="7.77734375" style="31" customWidth="1"/>
    <col min="22" max="22" width="11" style="31" customWidth="1"/>
    <col min="23" max="23" width="17" style="31" customWidth="1"/>
    <col min="24" max="24" width="12.6640625" style="31" customWidth="1"/>
    <col min="25" max="25" width="15.5546875" style="31" customWidth="1"/>
    <col min="26" max="28" width="7" style="31" customWidth="1"/>
    <col min="29" max="29" width="8.77734375" style="31" customWidth="1"/>
    <col min="30" max="31" width="9.109375" style="31" customWidth="1"/>
    <col min="32" max="34" width="7" style="31" customWidth="1"/>
    <col min="35" max="35" width="13.77734375" style="31" customWidth="1"/>
    <col min="36" max="43" width="7" style="31" customWidth="1"/>
    <col min="44" max="44" width="16.6640625" style="31" customWidth="1"/>
    <col min="45" max="45" width="17.44140625" style="31" customWidth="1"/>
    <col min="46" max="46" width="9.109375" style="31"/>
    <col min="47" max="47" width="15.33203125" style="31" bestFit="1" customWidth="1"/>
    <col min="48" max="48" width="15.33203125" style="31" customWidth="1"/>
    <col min="49" max="16384" width="9.109375" style="31"/>
  </cols>
  <sheetData>
    <row r="1" spans="1:45" ht="28.15" customHeight="1" x14ac:dyDescent="0.3">
      <c r="J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459"/>
      <c r="X1" s="459"/>
      <c r="Y1" s="459"/>
      <c r="Z1" s="459"/>
      <c r="AA1" s="459"/>
      <c r="AB1" s="459"/>
      <c r="AC1" s="459"/>
      <c r="AD1" s="459"/>
      <c r="AE1" s="459"/>
      <c r="AF1" s="32"/>
      <c r="AG1" s="32"/>
      <c r="AH1" s="459" t="s">
        <v>98</v>
      </c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</row>
    <row r="2" spans="1:45" ht="45.85" customHeight="1" x14ac:dyDescent="0.3">
      <c r="J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16"/>
      <c r="X2" s="316"/>
      <c r="Y2" s="316"/>
      <c r="Z2" s="316"/>
      <c r="AA2" s="316"/>
      <c r="AB2" s="316"/>
      <c r="AC2" s="316"/>
      <c r="AD2" s="316"/>
      <c r="AE2" s="316"/>
      <c r="AF2" s="32"/>
      <c r="AG2" s="32"/>
      <c r="AH2" s="316"/>
      <c r="AI2" s="316"/>
      <c r="AJ2" s="316"/>
      <c r="AK2" s="316"/>
      <c r="AL2" s="316"/>
      <c r="AM2" s="316"/>
      <c r="AN2" s="316"/>
      <c r="AO2" s="459" t="s">
        <v>99</v>
      </c>
      <c r="AP2" s="459"/>
      <c r="AQ2" s="459"/>
      <c r="AR2" s="459"/>
      <c r="AS2" s="459"/>
    </row>
    <row r="3" spans="1:45" ht="61.55" customHeight="1" x14ac:dyDescent="0.3">
      <c r="J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16"/>
      <c r="X3" s="316"/>
      <c r="Y3" s="316"/>
      <c r="Z3" s="316"/>
      <c r="AA3" s="316"/>
      <c r="AB3" s="316"/>
      <c r="AC3" s="316"/>
      <c r="AD3" s="316"/>
      <c r="AE3" s="316"/>
      <c r="AF3" s="32"/>
      <c r="AG3" s="32"/>
      <c r="AH3" s="316"/>
      <c r="AI3" s="316"/>
      <c r="AJ3" s="316"/>
      <c r="AK3" s="316"/>
      <c r="AL3" s="316"/>
      <c r="AM3" s="459" t="s">
        <v>150</v>
      </c>
      <c r="AN3" s="459"/>
      <c r="AO3" s="459"/>
      <c r="AP3" s="459"/>
      <c r="AQ3" s="459"/>
      <c r="AR3" s="459"/>
      <c r="AS3" s="459"/>
    </row>
    <row r="4" spans="1:45" ht="52.4" customHeight="1" x14ac:dyDescent="0.3">
      <c r="J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16"/>
      <c r="X4" s="316"/>
      <c r="Y4" s="316"/>
      <c r="Z4" s="316"/>
      <c r="AA4" s="316"/>
      <c r="AB4" s="316"/>
      <c r="AC4" s="316"/>
      <c r="AD4" s="316"/>
      <c r="AE4" s="316"/>
      <c r="AF4" s="32"/>
      <c r="AG4" s="32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</row>
    <row r="5" spans="1:45" ht="56.95" customHeight="1" x14ac:dyDescent="0.3">
      <c r="A5" s="460" t="s">
        <v>132</v>
      </c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1"/>
      <c r="Y5" s="460"/>
      <c r="Z5" s="460"/>
      <c r="AA5" s="460"/>
      <c r="AB5" s="460"/>
      <c r="AC5" s="460"/>
      <c r="AD5" s="460"/>
      <c r="AE5" s="460"/>
      <c r="AF5" s="460"/>
      <c r="AG5" s="460"/>
      <c r="AH5" s="460"/>
      <c r="AI5" s="460"/>
      <c r="AJ5" s="460"/>
      <c r="AK5" s="460"/>
      <c r="AL5" s="460"/>
      <c r="AM5" s="460"/>
      <c r="AN5" s="460"/>
      <c r="AO5" s="460"/>
      <c r="AP5" s="460"/>
      <c r="AQ5" s="460"/>
      <c r="AR5" s="460"/>
      <c r="AS5" s="460"/>
    </row>
    <row r="6" spans="1:45" ht="34.549999999999997" customHeight="1" x14ac:dyDescent="0.3">
      <c r="A6" s="463" t="s">
        <v>33</v>
      </c>
      <c r="B6" s="464" t="s">
        <v>1</v>
      </c>
      <c r="C6" s="464"/>
      <c r="D6" s="464"/>
      <c r="E6" s="464"/>
      <c r="F6" s="464"/>
      <c r="G6" s="464"/>
      <c r="H6" s="464"/>
      <c r="I6" s="464" t="s">
        <v>34</v>
      </c>
      <c r="J6" s="464" t="s">
        <v>35</v>
      </c>
      <c r="K6" s="464"/>
      <c r="L6" s="464"/>
      <c r="M6" s="464"/>
      <c r="N6" s="464"/>
      <c r="O6" s="464"/>
      <c r="P6" s="462" t="s">
        <v>36</v>
      </c>
      <c r="Q6" s="462"/>
      <c r="R6" s="462" t="s">
        <v>37</v>
      </c>
      <c r="S6" s="462"/>
      <c r="T6" s="462" t="s">
        <v>38</v>
      </c>
      <c r="U6" s="462"/>
      <c r="V6" s="462" t="s">
        <v>39</v>
      </c>
      <c r="W6" s="462"/>
      <c r="X6" s="468" t="s">
        <v>40</v>
      </c>
      <c r="Y6" s="469"/>
      <c r="Z6" s="462" t="s">
        <v>41</v>
      </c>
      <c r="AA6" s="462"/>
      <c r="AB6" s="462" t="s">
        <v>42</v>
      </c>
      <c r="AC6" s="462"/>
      <c r="AD6" s="462" t="s">
        <v>43</v>
      </c>
      <c r="AE6" s="462"/>
      <c r="AF6" s="462" t="s">
        <v>44</v>
      </c>
      <c r="AG6" s="462"/>
      <c r="AH6" s="464" t="s">
        <v>45</v>
      </c>
      <c r="AI6" s="464"/>
      <c r="AJ6" s="464"/>
      <c r="AK6" s="464"/>
      <c r="AL6" s="464"/>
      <c r="AM6" s="464"/>
      <c r="AN6" s="464"/>
      <c r="AO6" s="464"/>
      <c r="AP6" s="464"/>
      <c r="AQ6" s="464"/>
      <c r="AR6" s="462" t="s">
        <v>46</v>
      </c>
      <c r="AS6" s="462" t="s">
        <v>47</v>
      </c>
    </row>
    <row r="7" spans="1:45" ht="166.25" customHeight="1" x14ac:dyDescent="0.3">
      <c r="A7" s="463"/>
      <c r="B7" s="462" t="s">
        <v>13</v>
      </c>
      <c r="C7" s="462" t="s">
        <v>14</v>
      </c>
      <c r="D7" s="462" t="s">
        <v>15</v>
      </c>
      <c r="E7" s="462" t="s">
        <v>16</v>
      </c>
      <c r="F7" s="462" t="s">
        <v>17</v>
      </c>
      <c r="G7" s="462" t="s">
        <v>18</v>
      </c>
      <c r="H7" s="462" t="s">
        <v>19</v>
      </c>
      <c r="I7" s="464"/>
      <c r="J7" s="317" t="s">
        <v>48</v>
      </c>
      <c r="K7" s="317" t="s">
        <v>49</v>
      </c>
      <c r="L7" s="317" t="s">
        <v>50</v>
      </c>
      <c r="M7" s="317" t="s">
        <v>51</v>
      </c>
      <c r="N7" s="317" t="s">
        <v>52</v>
      </c>
      <c r="O7" s="317" t="s">
        <v>53</v>
      </c>
      <c r="P7" s="462"/>
      <c r="Q7" s="462"/>
      <c r="R7" s="462"/>
      <c r="S7" s="462"/>
      <c r="T7" s="462"/>
      <c r="U7" s="462"/>
      <c r="V7" s="462"/>
      <c r="W7" s="462"/>
      <c r="X7" s="470"/>
      <c r="Y7" s="471"/>
      <c r="Z7" s="462"/>
      <c r="AA7" s="462"/>
      <c r="AB7" s="462"/>
      <c r="AC7" s="462"/>
      <c r="AD7" s="462"/>
      <c r="AE7" s="462"/>
      <c r="AF7" s="462"/>
      <c r="AG7" s="462"/>
      <c r="AH7" s="462" t="s">
        <v>54</v>
      </c>
      <c r="AI7" s="462"/>
      <c r="AJ7" s="462" t="s">
        <v>55</v>
      </c>
      <c r="AK7" s="462"/>
      <c r="AL7" s="462" t="s">
        <v>56</v>
      </c>
      <c r="AM7" s="462"/>
      <c r="AN7" s="462" t="s">
        <v>57</v>
      </c>
      <c r="AO7" s="462"/>
      <c r="AP7" s="462" t="s">
        <v>58</v>
      </c>
      <c r="AQ7" s="462"/>
      <c r="AR7" s="462"/>
      <c r="AS7" s="462"/>
    </row>
    <row r="8" spans="1:45" x14ac:dyDescent="0.3">
      <c r="A8" s="463"/>
      <c r="B8" s="462"/>
      <c r="C8" s="462"/>
      <c r="D8" s="462"/>
      <c r="E8" s="462"/>
      <c r="F8" s="462"/>
      <c r="G8" s="462"/>
      <c r="H8" s="462"/>
      <c r="I8" s="318" t="s">
        <v>31</v>
      </c>
      <c r="J8" s="318" t="s">
        <v>31</v>
      </c>
      <c r="K8" s="318" t="s">
        <v>31</v>
      </c>
      <c r="L8" s="318" t="s">
        <v>31</v>
      </c>
      <c r="M8" s="318" t="s">
        <v>31</v>
      </c>
      <c r="N8" s="318" t="s">
        <v>31</v>
      </c>
      <c r="O8" s="318" t="s">
        <v>31</v>
      </c>
      <c r="P8" s="33" t="s">
        <v>59</v>
      </c>
      <c r="Q8" s="318" t="s">
        <v>31</v>
      </c>
      <c r="R8" s="318" t="s">
        <v>60</v>
      </c>
      <c r="S8" s="318" t="s">
        <v>31</v>
      </c>
      <c r="T8" s="318" t="s">
        <v>60</v>
      </c>
      <c r="U8" s="33" t="s">
        <v>31</v>
      </c>
      <c r="V8" s="318" t="s">
        <v>60</v>
      </c>
      <c r="W8" s="318" t="s">
        <v>31</v>
      </c>
      <c r="X8" s="318" t="s">
        <v>60</v>
      </c>
      <c r="Y8" s="318" t="s">
        <v>31</v>
      </c>
      <c r="Z8" s="318" t="s">
        <v>61</v>
      </c>
      <c r="AA8" s="33" t="s">
        <v>31</v>
      </c>
      <c r="AB8" s="318" t="s">
        <v>60</v>
      </c>
      <c r="AC8" s="318" t="s">
        <v>31</v>
      </c>
      <c r="AD8" s="318" t="s">
        <v>60</v>
      </c>
      <c r="AE8" s="318" t="s">
        <v>31</v>
      </c>
      <c r="AF8" s="33" t="s">
        <v>59</v>
      </c>
      <c r="AG8" s="318" t="s">
        <v>31</v>
      </c>
      <c r="AH8" s="33" t="s">
        <v>59</v>
      </c>
      <c r="AI8" s="318" t="s">
        <v>31</v>
      </c>
      <c r="AJ8" s="33" t="s">
        <v>59</v>
      </c>
      <c r="AK8" s="318" t="s">
        <v>31</v>
      </c>
      <c r="AL8" s="33" t="s">
        <v>59</v>
      </c>
      <c r="AM8" s="318" t="s">
        <v>31</v>
      </c>
      <c r="AN8" s="33" t="s">
        <v>59</v>
      </c>
      <c r="AO8" s="318" t="s">
        <v>31</v>
      </c>
      <c r="AP8" s="33" t="s">
        <v>59</v>
      </c>
      <c r="AQ8" s="318" t="s">
        <v>31</v>
      </c>
      <c r="AR8" s="318" t="s">
        <v>31</v>
      </c>
      <c r="AS8" s="318" t="s">
        <v>31</v>
      </c>
    </row>
    <row r="9" spans="1:45" s="37" customFormat="1" x14ac:dyDescent="0.3">
      <c r="A9" s="34">
        <v>1</v>
      </c>
      <c r="B9" s="318">
        <v>2</v>
      </c>
      <c r="C9" s="318">
        <v>3</v>
      </c>
      <c r="D9" s="318">
        <v>4</v>
      </c>
      <c r="E9" s="318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34">
        <v>12</v>
      </c>
      <c r="M9" s="34">
        <v>13</v>
      </c>
      <c r="N9" s="34">
        <v>14</v>
      </c>
      <c r="O9" s="34">
        <v>15</v>
      </c>
      <c r="P9" s="35">
        <v>16</v>
      </c>
      <c r="Q9" s="34">
        <v>17</v>
      </c>
      <c r="R9" s="34">
        <v>18</v>
      </c>
      <c r="S9" s="34">
        <v>19</v>
      </c>
      <c r="T9" s="34">
        <v>20</v>
      </c>
      <c r="U9" s="36">
        <v>21</v>
      </c>
      <c r="V9" s="34">
        <v>22</v>
      </c>
      <c r="W9" s="34">
        <v>23</v>
      </c>
      <c r="X9" s="34"/>
      <c r="Y9" s="34">
        <v>24</v>
      </c>
      <c r="Z9" s="34">
        <v>25</v>
      </c>
      <c r="AA9" s="36">
        <v>26</v>
      </c>
      <c r="AB9" s="34">
        <v>27</v>
      </c>
      <c r="AC9" s="34">
        <v>28</v>
      </c>
      <c r="AD9" s="34">
        <v>29</v>
      </c>
      <c r="AE9" s="34">
        <v>30</v>
      </c>
      <c r="AF9" s="36">
        <v>31</v>
      </c>
      <c r="AG9" s="34">
        <v>32</v>
      </c>
      <c r="AH9" s="36">
        <v>33</v>
      </c>
      <c r="AI9" s="34">
        <v>34</v>
      </c>
      <c r="AJ9" s="36">
        <v>35</v>
      </c>
      <c r="AK9" s="34">
        <v>36</v>
      </c>
      <c r="AL9" s="36">
        <v>37</v>
      </c>
      <c r="AM9" s="34">
        <v>38</v>
      </c>
      <c r="AN9" s="36">
        <v>39</v>
      </c>
      <c r="AO9" s="34">
        <v>40</v>
      </c>
      <c r="AP9" s="36">
        <v>41</v>
      </c>
      <c r="AQ9" s="34">
        <v>42</v>
      </c>
      <c r="AR9" s="34">
        <v>43</v>
      </c>
      <c r="AS9" s="34">
        <v>44</v>
      </c>
    </row>
    <row r="10" spans="1:45" s="202" customFormat="1" ht="33.4" customHeight="1" x14ac:dyDescent="0.3">
      <c r="A10" s="195" t="s">
        <v>106</v>
      </c>
      <c r="B10" s="196"/>
      <c r="C10" s="197"/>
      <c r="D10" s="197"/>
      <c r="E10" s="197"/>
      <c r="F10" s="198"/>
      <c r="G10" s="198"/>
      <c r="H10" s="198"/>
      <c r="I10" s="199"/>
      <c r="J10" s="199"/>
      <c r="K10" s="199"/>
      <c r="L10" s="199"/>
      <c r="M10" s="199"/>
      <c r="N10" s="199"/>
      <c r="O10" s="199"/>
      <c r="P10" s="200"/>
      <c r="Q10" s="199"/>
      <c r="R10" s="199"/>
      <c r="S10" s="199"/>
      <c r="T10" s="199"/>
      <c r="U10" s="199"/>
      <c r="V10" s="199"/>
      <c r="W10" s="199"/>
      <c r="X10" s="300"/>
      <c r="Y10" s="199"/>
      <c r="Z10" s="199"/>
      <c r="AA10" s="199"/>
      <c r="AB10" s="199"/>
      <c r="AC10" s="199"/>
      <c r="AD10" s="199"/>
      <c r="AE10" s="199"/>
      <c r="AF10" s="200"/>
      <c r="AG10" s="199"/>
      <c r="AH10" s="200"/>
      <c r="AI10" s="199"/>
      <c r="AJ10" s="200"/>
      <c r="AK10" s="199"/>
      <c r="AL10" s="200"/>
      <c r="AM10" s="199"/>
      <c r="AN10" s="200"/>
      <c r="AO10" s="199"/>
      <c r="AP10" s="200"/>
      <c r="AQ10" s="199"/>
      <c r="AR10" s="199"/>
      <c r="AS10" s="201"/>
    </row>
    <row r="11" spans="1:45" s="409" customFormat="1" ht="18.350000000000001" x14ac:dyDescent="0.35">
      <c r="A11" s="38">
        <v>1</v>
      </c>
      <c r="B11" s="38" t="s">
        <v>70</v>
      </c>
      <c r="C11" s="39" t="s">
        <v>71</v>
      </c>
      <c r="D11" s="39" t="s">
        <v>78</v>
      </c>
      <c r="E11" s="39" t="s">
        <v>79</v>
      </c>
      <c r="F11" s="40">
        <v>10</v>
      </c>
      <c r="G11" s="40"/>
      <c r="H11" s="40"/>
      <c r="I11" s="42">
        <f t="shared" ref="I11:I31" si="0">J11+K11+L11+M11+N11+O11+Q11+S11+U11+W11+Y11+AA11+AC11+AE11+AG11+AI11+AK11+AM11+AO11+AQ11+AR11</f>
        <v>6133453.0799999991</v>
      </c>
      <c r="J11" s="42"/>
      <c r="K11" s="42"/>
      <c r="L11" s="42"/>
      <c r="M11" s="42"/>
      <c r="N11" s="42"/>
      <c r="O11" s="42"/>
      <c r="P11" s="47">
        <v>3</v>
      </c>
      <c r="Q11" s="42">
        <f t="shared" ref="Q11:Q22" si="1">1968339.41*P11</f>
        <v>5905018.2299999995</v>
      </c>
      <c r="R11" s="48"/>
      <c r="S11" s="42"/>
      <c r="T11" s="49"/>
      <c r="U11" s="49"/>
      <c r="V11" s="42"/>
      <c r="W11" s="42"/>
      <c r="X11" s="42"/>
      <c r="Y11" s="42"/>
      <c r="Z11" s="49"/>
      <c r="AA11" s="49"/>
      <c r="AB11" s="42"/>
      <c r="AC11" s="42"/>
      <c r="AD11" s="42"/>
      <c r="AE11" s="42"/>
      <c r="AF11" s="43"/>
      <c r="AG11" s="42"/>
      <c r="AH11" s="43"/>
      <c r="AI11" s="42"/>
      <c r="AJ11" s="43"/>
      <c r="AK11" s="42"/>
      <c r="AL11" s="43"/>
      <c r="AM11" s="42"/>
      <c r="AN11" s="43"/>
      <c r="AO11" s="42"/>
      <c r="AP11" s="43"/>
      <c r="AQ11" s="42"/>
      <c r="AR11" s="41">
        <v>228434.85</v>
      </c>
      <c r="AS11" s="42"/>
    </row>
    <row r="12" spans="1:45" s="409" customFormat="1" ht="18.350000000000001" x14ac:dyDescent="0.35">
      <c r="A12" s="38">
        <v>2</v>
      </c>
      <c r="B12" s="38" t="s">
        <v>70</v>
      </c>
      <c r="C12" s="39" t="s">
        <v>71</v>
      </c>
      <c r="D12" s="39" t="s">
        <v>78</v>
      </c>
      <c r="E12" s="50" t="s">
        <v>81</v>
      </c>
      <c r="F12" s="51">
        <v>19</v>
      </c>
      <c r="G12" s="40"/>
      <c r="H12" s="40"/>
      <c r="I12" s="42">
        <f t="shared" si="0"/>
        <v>12038471.309999999</v>
      </c>
      <c r="J12" s="42"/>
      <c r="K12" s="42"/>
      <c r="L12" s="42"/>
      <c r="M12" s="42"/>
      <c r="N12" s="42"/>
      <c r="O12" s="42"/>
      <c r="P12" s="47">
        <v>6</v>
      </c>
      <c r="Q12" s="42">
        <f t="shared" si="1"/>
        <v>11810036.459999999</v>
      </c>
      <c r="R12" s="48"/>
      <c r="S12" s="42"/>
      <c r="T12" s="49"/>
      <c r="U12" s="49"/>
      <c r="V12" s="42"/>
      <c r="W12" s="42"/>
      <c r="X12" s="42"/>
      <c r="Y12" s="42"/>
      <c r="Z12" s="49"/>
      <c r="AA12" s="49"/>
      <c r="AB12" s="42"/>
      <c r="AC12" s="42"/>
      <c r="AD12" s="42"/>
      <c r="AE12" s="42"/>
      <c r="AF12" s="43"/>
      <c r="AG12" s="42"/>
      <c r="AH12" s="43"/>
      <c r="AI12" s="42"/>
      <c r="AJ12" s="43"/>
      <c r="AK12" s="42"/>
      <c r="AL12" s="43"/>
      <c r="AM12" s="42"/>
      <c r="AN12" s="43"/>
      <c r="AO12" s="42"/>
      <c r="AP12" s="43"/>
      <c r="AQ12" s="42"/>
      <c r="AR12" s="41">
        <v>228434.85</v>
      </c>
      <c r="AS12" s="42"/>
    </row>
    <row r="13" spans="1:45" s="409" customFormat="1" ht="18.350000000000001" x14ac:dyDescent="0.35">
      <c r="A13" s="38">
        <v>3</v>
      </c>
      <c r="B13" s="38" t="s">
        <v>70</v>
      </c>
      <c r="C13" s="39" t="s">
        <v>71</v>
      </c>
      <c r="D13" s="39" t="s">
        <v>78</v>
      </c>
      <c r="E13" s="50" t="s">
        <v>82</v>
      </c>
      <c r="F13" s="51">
        <v>16</v>
      </c>
      <c r="G13" s="40"/>
      <c r="H13" s="40"/>
      <c r="I13" s="42">
        <f t="shared" si="0"/>
        <v>4165113.67</v>
      </c>
      <c r="J13" s="42"/>
      <c r="K13" s="42"/>
      <c r="L13" s="42"/>
      <c r="M13" s="42"/>
      <c r="N13" s="42"/>
      <c r="O13" s="42"/>
      <c r="P13" s="47">
        <v>2</v>
      </c>
      <c r="Q13" s="42">
        <f t="shared" si="1"/>
        <v>3936678.82</v>
      </c>
      <c r="R13" s="48"/>
      <c r="S13" s="42"/>
      <c r="T13" s="49"/>
      <c r="U13" s="49"/>
      <c r="V13" s="42"/>
      <c r="W13" s="42"/>
      <c r="X13" s="42"/>
      <c r="Y13" s="42"/>
      <c r="Z13" s="49"/>
      <c r="AA13" s="49"/>
      <c r="AB13" s="42"/>
      <c r="AC13" s="42"/>
      <c r="AD13" s="42"/>
      <c r="AE13" s="42"/>
      <c r="AF13" s="43"/>
      <c r="AG13" s="42"/>
      <c r="AH13" s="43"/>
      <c r="AI13" s="42"/>
      <c r="AJ13" s="43"/>
      <c r="AK13" s="42"/>
      <c r="AL13" s="43"/>
      <c r="AM13" s="42"/>
      <c r="AN13" s="43"/>
      <c r="AO13" s="42"/>
      <c r="AP13" s="43"/>
      <c r="AQ13" s="42"/>
      <c r="AR13" s="41">
        <v>228434.85</v>
      </c>
      <c r="AS13" s="42"/>
    </row>
    <row r="14" spans="1:45" s="409" customFormat="1" ht="18.350000000000001" x14ac:dyDescent="0.35">
      <c r="A14" s="38">
        <v>4</v>
      </c>
      <c r="B14" s="38" t="s">
        <v>70</v>
      </c>
      <c r="C14" s="39" t="s">
        <v>71</v>
      </c>
      <c r="D14" s="39" t="s">
        <v>78</v>
      </c>
      <c r="E14" s="39" t="s">
        <v>82</v>
      </c>
      <c r="F14" s="40">
        <v>44</v>
      </c>
      <c r="G14" s="40"/>
      <c r="H14" s="40"/>
      <c r="I14" s="42">
        <f t="shared" si="0"/>
        <v>8101792.4899999993</v>
      </c>
      <c r="J14" s="42"/>
      <c r="K14" s="42"/>
      <c r="L14" s="42"/>
      <c r="M14" s="42"/>
      <c r="N14" s="42"/>
      <c r="O14" s="42"/>
      <c r="P14" s="47">
        <v>4</v>
      </c>
      <c r="Q14" s="42">
        <f t="shared" si="1"/>
        <v>7873357.6399999997</v>
      </c>
      <c r="R14" s="48"/>
      <c r="S14" s="42"/>
      <c r="T14" s="49"/>
      <c r="U14" s="49"/>
      <c r="V14" s="42"/>
      <c r="W14" s="42"/>
      <c r="X14" s="42"/>
      <c r="Y14" s="42"/>
      <c r="Z14" s="49"/>
      <c r="AA14" s="49"/>
      <c r="AB14" s="42"/>
      <c r="AC14" s="42"/>
      <c r="AD14" s="42"/>
      <c r="AE14" s="42"/>
      <c r="AF14" s="43"/>
      <c r="AG14" s="42"/>
      <c r="AH14" s="43"/>
      <c r="AI14" s="42"/>
      <c r="AJ14" s="43"/>
      <c r="AK14" s="42"/>
      <c r="AL14" s="43"/>
      <c r="AM14" s="42"/>
      <c r="AN14" s="43"/>
      <c r="AO14" s="42"/>
      <c r="AP14" s="43"/>
      <c r="AQ14" s="42"/>
      <c r="AR14" s="41">
        <v>228434.85</v>
      </c>
      <c r="AS14" s="42"/>
    </row>
    <row r="15" spans="1:45" s="409" customFormat="1" ht="18.350000000000001" x14ac:dyDescent="0.35">
      <c r="A15" s="38">
        <v>5</v>
      </c>
      <c r="B15" s="38" t="s">
        <v>70</v>
      </c>
      <c r="C15" s="39" t="s">
        <v>71</v>
      </c>
      <c r="D15" s="39" t="s">
        <v>78</v>
      </c>
      <c r="E15" s="39" t="s">
        <v>85</v>
      </c>
      <c r="F15" s="40">
        <v>15</v>
      </c>
      <c r="G15" s="40"/>
      <c r="H15" s="40"/>
      <c r="I15" s="42">
        <f t="shared" si="0"/>
        <v>6133453.0799999991</v>
      </c>
      <c r="J15" s="42"/>
      <c r="K15" s="42"/>
      <c r="L15" s="42"/>
      <c r="M15" s="42"/>
      <c r="N15" s="42"/>
      <c r="O15" s="42"/>
      <c r="P15" s="47">
        <v>3</v>
      </c>
      <c r="Q15" s="42">
        <f t="shared" si="1"/>
        <v>5905018.2299999995</v>
      </c>
      <c r="R15" s="48"/>
      <c r="S15" s="42"/>
      <c r="T15" s="49"/>
      <c r="U15" s="49"/>
      <c r="V15" s="42"/>
      <c r="W15" s="42"/>
      <c r="X15" s="42"/>
      <c r="Y15" s="42"/>
      <c r="Z15" s="49"/>
      <c r="AA15" s="49"/>
      <c r="AB15" s="42"/>
      <c r="AC15" s="42"/>
      <c r="AD15" s="42"/>
      <c r="AE15" s="42"/>
      <c r="AF15" s="43"/>
      <c r="AG15" s="42"/>
      <c r="AH15" s="43"/>
      <c r="AI15" s="42"/>
      <c r="AJ15" s="43"/>
      <c r="AK15" s="42"/>
      <c r="AL15" s="43"/>
      <c r="AM15" s="42"/>
      <c r="AN15" s="43"/>
      <c r="AO15" s="42"/>
      <c r="AP15" s="43"/>
      <c r="AQ15" s="42"/>
      <c r="AR15" s="41">
        <v>228434.85</v>
      </c>
      <c r="AS15" s="42"/>
    </row>
    <row r="16" spans="1:45" s="409" customFormat="1" ht="18.350000000000001" x14ac:dyDescent="0.35">
      <c r="A16" s="38">
        <v>6</v>
      </c>
      <c r="B16" s="38" t="s">
        <v>70</v>
      </c>
      <c r="C16" s="39" t="s">
        <v>71</v>
      </c>
      <c r="D16" s="39" t="s">
        <v>72</v>
      </c>
      <c r="E16" s="39" t="s">
        <v>73</v>
      </c>
      <c r="F16" s="40">
        <v>168</v>
      </c>
      <c r="G16" s="40"/>
      <c r="H16" s="40"/>
      <c r="I16" s="42">
        <f t="shared" si="0"/>
        <v>6133453.0799999991</v>
      </c>
      <c r="J16" s="42"/>
      <c r="K16" s="42"/>
      <c r="L16" s="42"/>
      <c r="M16" s="42"/>
      <c r="N16" s="42"/>
      <c r="O16" s="42"/>
      <c r="P16" s="47">
        <v>3</v>
      </c>
      <c r="Q16" s="42">
        <f t="shared" si="1"/>
        <v>5905018.2299999995</v>
      </c>
      <c r="R16" s="48"/>
      <c r="S16" s="42"/>
      <c r="T16" s="49"/>
      <c r="U16" s="49"/>
      <c r="V16" s="42"/>
      <c r="W16" s="42"/>
      <c r="X16" s="42"/>
      <c r="Y16" s="42"/>
      <c r="Z16" s="49"/>
      <c r="AA16" s="49"/>
      <c r="AB16" s="42"/>
      <c r="AC16" s="42"/>
      <c r="AD16" s="42"/>
      <c r="AE16" s="42"/>
      <c r="AF16" s="43"/>
      <c r="AG16" s="42"/>
      <c r="AH16" s="43"/>
      <c r="AI16" s="42"/>
      <c r="AJ16" s="43"/>
      <c r="AK16" s="42"/>
      <c r="AL16" s="43"/>
      <c r="AM16" s="42"/>
      <c r="AN16" s="43"/>
      <c r="AO16" s="42"/>
      <c r="AP16" s="43"/>
      <c r="AQ16" s="42"/>
      <c r="AR16" s="41">
        <v>228434.85</v>
      </c>
      <c r="AS16" s="42"/>
    </row>
    <row r="17" spans="1:45" s="409" customFormat="1" ht="18.350000000000001" x14ac:dyDescent="0.35">
      <c r="A17" s="38">
        <v>7</v>
      </c>
      <c r="B17" s="38" t="s">
        <v>70</v>
      </c>
      <c r="C17" s="39" t="s">
        <v>71</v>
      </c>
      <c r="D17" s="39" t="s">
        <v>72</v>
      </c>
      <c r="E17" s="39" t="s">
        <v>73</v>
      </c>
      <c r="F17" s="40">
        <v>130</v>
      </c>
      <c r="G17" s="40"/>
      <c r="H17" s="40"/>
      <c r="I17" s="42">
        <f t="shared" si="0"/>
        <v>4165113.67</v>
      </c>
      <c r="J17" s="42"/>
      <c r="K17" s="42"/>
      <c r="L17" s="42"/>
      <c r="M17" s="42"/>
      <c r="N17" s="42"/>
      <c r="O17" s="42"/>
      <c r="P17" s="47">
        <v>2</v>
      </c>
      <c r="Q17" s="42">
        <f t="shared" si="1"/>
        <v>3936678.82</v>
      </c>
      <c r="R17" s="48"/>
      <c r="S17" s="42"/>
      <c r="T17" s="49"/>
      <c r="U17" s="49"/>
      <c r="V17" s="42"/>
      <c r="W17" s="42"/>
      <c r="X17" s="42"/>
      <c r="Y17" s="42"/>
      <c r="Z17" s="49"/>
      <c r="AA17" s="49"/>
      <c r="AB17" s="42"/>
      <c r="AC17" s="42"/>
      <c r="AD17" s="42"/>
      <c r="AE17" s="42"/>
      <c r="AF17" s="43"/>
      <c r="AG17" s="42"/>
      <c r="AH17" s="43"/>
      <c r="AI17" s="42"/>
      <c r="AJ17" s="43"/>
      <c r="AK17" s="42"/>
      <c r="AL17" s="43"/>
      <c r="AM17" s="42"/>
      <c r="AN17" s="43"/>
      <c r="AO17" s="42"/>
      <c r="AP17" s="43"/>
      <c r="AQ17" s="42"/>
      <c r="AR17" s="41">
        <v>228434.85</v>
      </c>
      <c r="AS17" s="42"/>
    </row>
    <row r="18" spans="1:45" s="409" customFormat="1" ht="18.350000000000001" x14ac:dyDescent="0.35">
      <c r="A18" s="38">
        <v>8</v>
      </c>
      <c r="B18" s="38" t="s">
        <v>70</v>
      </c>
      <c r="C18" s="39" t="s">
        <v>71</v>
      </c>
      <c r="D18" s="39" t="s">
        <v>72</v>
      </c>
      <c r="E18" s="39" t="s">
        <v>76</v>
      </c>
      <c r="F18" s="40">
        <v>57</v>
      </c>
      <c r="G18" s="40"/>
      <c r="H18" s="40"/>
      <c r="I18" s="42">
        <f t="shared" si="0"/>
        <v>4165113.67</v>
      </c>
      <c r="J18" s="42"/>
      <c r="K18" s="42"/>
      <c r="L18" s="42"/>
      <c r="M18" s="42"/>
      <c r="N18" s="42"/>
      <c r="O18" s="42"/>
      <c r="P18" s="47">
        <v>2</v>
      </c>
      <c r="Q18" s="42">
        <f t="shared" si="1"/>
        <v>3936678.82</v>
      </c>
      <c r="R18" s="48"/>
      <c r="S18" s="42"/>
      <c r="T18" s="49"/>
      <c r="U18" s="49"/>
      <c r="V18" s="42"/>
      <c r="W18" s="42"/>
      <c r="X18" s="42"/>
      <c r="Y18" s="42"/>
      <c r="Z18" s="49"/>
      <c r="AA18" s="49"/>
      <c r="AB18" s="42"/>
      <c r="AC18" s="42"/>
      <c r="AD18" s="42"/>
      <c r="AE18" s="42"/>
      <c r="AF18" s="43"/>
      <c r="AG18" s="42"/>
      <c r="AH18" s="43"/>
      <c r="AI18" s="42"/>
      <c r="AJ18" s="43"/>
      <c r="AK18" s="42"/>
      <c r="AL18" s="43"/>
      <c r="AM18" s="42"/>
      <c r="AN18" s="43"/>
      <c r="AO18" s="42"/>
      <c r="AP18" s="43"/>
      <c r="AQ18" s="42"/>
      <c r="AR18" s="41">
        <v>228434.85</v>
      </c>
      <c r="AS18" s="42"/>
    </row>
    <row r="19" spans="1:45" s="409" customFormat="1" ht="18.350000000000001" x14ac:dyDescent="0.35">
      <c r="A19" s="38">
        <v>9</v>
      </c>
      <c r="B19" s="38" t="s">
        <v>70</v>
      </c>
      <c r="C19" s="39" t="s">
        <v>71</v>
      </c>
      <c r="D19" s="39" t="s">
        <v>80</v>
      </c>
      <c r="E19" s="52" t="s">
        <v>91</v>
      </c>
      <c r="F19" s="51">
        <v>7</v>
      </c>
      <c r="G19" s="40"/>
      <c r="H19" s="40"/>
      <c r="I19" s="42">
        <f t="shared" si="0"/>
        <v>8101792.4899999993</v>
      </c>
      <c r="J19" s="42"/>
      <c r="K19" s="42"/>
      <c r="L19" s="42"/>
      <c r="M19" s="42"/>
      <c r="N19" s="42"/>
      <c r="O19" s="42"/>
      <c r="P19" s="47">
        <v>4</v>
      </c>
      <c r="Q19" s="42">
        <f t="shared" si="1"/>
        <v>7873357.6399999997</v>
      </c>
      <c r="R19" s="48"/>
      <c r="S19" s="42"/>
      <c r="T19" s="49"/>
      <c r="U19" s="49"/>
      <c r="V19" s="42"/>
      <c r="W19" s="42"/>
      <c r="X19" s="42"/>
      <c r="Y19" s="42"/>
      <c r="Z19" s="49"/>
      <c r="AA19" s="49"/>
      <c r="AB19" s="42"/>
      <c r="AC19" s="42"/>
      <c r="AD19" s="42"/>
      <c r="AE19" s="42"/>
      <c r="AF19" s="43"/>
      <c r="AG19" s="42"/>
      <c r="AH19" s="43"/>
      <c r="AI19" s="42"/>
      <c r="AJ19" s="43"/>
      <c r="AK19" s="42"/>
      <c r="AL19" s="43"/>
      <c r="AM19" s="42"/>
      <c r="AN19" s="43"/>
      <c r="AO19" s="42"/>
      <c r="AP19" s="43"/>
      <c r="AQ19" s="42"/>
      <c r="AR19" s="41">
        <v>228434.85</v>
      </c>
      <c r="AS19" s="42"/>
    </row>
    <row r="20" spans="1:45" s="409" customFormat="1" ht="18.350000000000001" x14ac:dyDescent="0.35">
      <c r="A20" s="38">
        <v>10</v>
      </c>
      <c r="B20" s="38" t="s">
        <v>70</v>
      </c>
      <c r="C20" s="38" t="s">
        <v>71</v>
      </c>
      <c r="D20" s="39" t="s">
        <v>80</v>
      </c>
      <c r="E20" s="38" t="s">
        <v>91</v>
      </c>
      <c r="F20" s="53" t="s">
        <v>96</v>
      </c>
      <c r="G20" s="40"/>
      <c r="H20" s="40"/>
      <c r="I20" s="42">
        <f t="shared" si="0"/>
        <v>8101792.4899999993</v>
      </c>
      <c r="J20" s="42"/>
      <c r="K20" s="42"/>
      <c r="L20" s="42"/>
      <c r="M20" s="42"/>
      <c r="N20" s="42"/>
      <c r="O20" s="42"/>
      <c r="P20" s="47">
        <v>4</v>
      </c>
      <c r="Q20" s="42">
        <f t="shared" si="1"/>
        <v>7873357.6399999997</v>
      </c>
      <c r="R20" s="48"/>
      <c r="S20" s="42"/>
      <c r="T20" s="49"/>
      <c r="U20" s="49"/>
      <c r="V20" s="42"/>
      <c r="W20" s="42"/>
      <c r="X20" s="42"/>
      <c r="Y20" s="42"/>
      <c r="Z20" s="49"/>
      <c r="AA20" s="49"/>
      <c r="AB20" s="42"/>
      <c r="AC20" s="42"/>
      <c r="AD20" s="42"/>
      <c r="AE20" s="42"/>
      <c r="AF20" s="43"/>
      <c r="AG20" s="42"/>
      <c r="AH20" s="43"/>
      <c r="AI20" s="42"/>
      <c r="AJ20" s="43"/>
      <c r="AK20" s="42"/>
      <c r="AL20" s="43"/>
      <c r="AM20" s="42"/>
      <c r="AN20" s="43"/>
      <c r="AO20" s="42"/>
      <c r="AP20" s="43"/>
      <c r="AQ20" s="42"/>
      <c r="AR20" s="41">
        <v>228434.85</v>
      </c>
      <c r="AS20" s="42"/>
    </row>
    <row r="21" spans="1:45" s="409" customFormat="1" ht="18.350000000000001" x14ac:dyDescent="0.35">
      <c r="A21" s="38">
        <v>11</v>
      </c>
      <c r="B21" s="39" t="s">
        <v>70</v>
      </c>
      <c r="C21" s="39" t="s">
        <v>71</v>
      </c>
      <c r="D21" s="39" t="s">
        <v>78</v>
      </c>
      <c r="E21" s="38" t="s">
        <v>102</v>
      </c>
      <c r="F21" s="40">
        <v>1</v>
      </c>
      <c r="G21" s="40"/>
      <c r="H21" s="40"/>
      <c r="I21" s="42">
        <f t="shared" si="0"/>
        <v>2196774.2599999998</v>
      </c>
      <c r="J21" s="42"/>
      <c r="K21" s="42"/>
      <c r="L21" s="42"/>
      <c r="M21" s="42"/>
      <c r="N21" s="42"/>
      <c r="O21" s="42"/>
      <c r="P21" s="47">
        <v>1</v>
      </c>
      <c r="Q21" s="42">
        <f t="shared" si="1"/>
        <v>1968339.41</v>
      </c>
      <c r="R21" s="40"/>
      <c r="S21" s="48"/>
      <c r="T21" s="49"/>
      <c r="U21" s="49"/>
      <c r="V21" s="42"/>
      <c r="W21" s="42"/>
      <c r="X21" s="42"/>
      <c r="Y21" s="42"/>
      <c r="Z21" s="49"/>
      <c r="AA21" s="49"/>
      <c r="AB21" s="42"/>
      <c r="AC21" s="42"/>
      <c r="AD21" s="42"/>
      <c r="AE21" s="42"/>
      <c r="AF21" s="43"/>
      <c r="AG21" s="42"/>
      <c r="AH21" s="43"/>
      <c r="AI21" s="42"/>
      <c r="AJ21" s="43"/>
      <c r="AK21" s="42"/>
      <c r="AL21" s="43"/>
      <c r="AM21" s="42"/>
      <c r="AN21" s="43"/>
      <c r="AO21" s="42"/>
      <c r="AP21" s="43"/>
      <c r="AQ21" s="42"/>
      <c r="AR21" s="42">
        <f>228434.85</f>
        <v>228434.85</v>
      </c>
      <c r="AS21" s="42"/>
    </row>
    <row r="22" spans="1:45" s="409" customFormat="1" ht="18.350000000000001" x14ac:dyDescent="0.35">
      <c r="A22" s="38">
        <v>12</v>
      </c>
      <c r="B22" s="39" t="s">
        <v>70</v>
      </c>
      <c r="C22" s="39" t="s">
        <v>71</v>
      </c>
      <c r="D22" s="39" t="s">
        <v>72</v>
      </c>
      <c r="E22" s="54" t="s">
        <v>76</v>
      </c>
      <c r="F22" s="55">
        <v>18</v>
      </c>
      <c r="G22" s="55"/>
      <c r="H22" s="55"/>
      <c r="I22" s="42">
        <f t="shared" si="0"/>
        <v>8101792.4899999993</v>
      </c>
      <c r="J22" s="56"/>
      <c r="K22" s="56"/>
      <c r="L22" s="56"/>
      <c r="M22" s="56"/>
      <c r="N22" s="56"/>
      <c r="O22" s="56"/>
      <c r="P22" s="57">
        <v>4</v>
      </c>
      <c r="Q22" s="42">
        <f t="shared" si="1"/>
        <v>7873357.6399999997</v>
      </c>
      <c r="R22" s="55"/>
      <c r="S22" s="58"/>
      <c r="T22" s="59"/>
      <c r="U22" s="59"/>
      <c r="V22" s="56"/>
      <c r="W22" s="56"/>
      <c r="X22" s="301"/>
      <c r="Y22" s="56"/>
      <c r="Z22" s="59"/>
      <c r="AA22" s="59"/>
      <c r="AB22" s="56"/>
      <c r="AC22" s="56"/>
      <c r="AD22" s="56"/>
      <c r="AE22" s="56"/>
      <c r="AF22" s="60"/>
      <c r="AG22" s="56"/>
      <c r="AH22" s="60"/>
      <c r="AI22" s="56"/>
      <c r="AJ22" s="60"/>
      <c r="AK22" s="56"/>
      <c r="AL22" s="60"/>
      <c r="AM22" s="56"/>
      <c r="AN22" s="60"/>
      <c r="AO22" s="56"/>
      <c r="AP22" s="60"/>
      <c r="AQ22" s="56"/>
      <c r="AR22" s="42">
        <f>228434.85</f>
        <v>228434.85</v>
      </c>
      <c r="AS22" s="56"/>
    </row>
    <row r="23" spans="1:45" s="411" customFormat="1" ht="17.7" customHeight="1" x14ac:dyDescent="0.35">
      <c r="A23" s="38">
        <v>13</v>
      </c>
      <c r="B23" s="38" t="s">
        <v>70</v>
      </c>
      <c r="C23" s="39" t="s">
        <v>71</v>
      </c>
      <c r="D23" s="39" t="s">
        <v>78</v>
      </c>
      <c r="E23" s="39" t="s">
        <v>83</v>
      </c>
      <c r="F23" s="40">
        <v>1</v>
      </c>
      <c r="G23" s="40"/>
      <c r="H23" s="40"/>
      <c r="I23" s="42">
        <f t="shared" si="0"/>
        <v>2779355.5999999996</v>
      </c>
      <c r="J23" s="42"/>
      <c r="K23" s="42"/>
      <c r="L23" s="42"/>
      <c r="M23" s="42"/>
      <c r="N23" s="42"/>
      <c r="O23" s="42"/>
      <c r="P23" s="43"/>
      <c r="Q23" s="42"/>
      <c r="R23" s="410">
        <v>460</v>
      </c>
      <c r="S23" s="410">
        <f>R23*5667.83</f>
        <v>2607201.7999999998</v>
      </c>
      <c r="T23" s="49"/>
      <c r="U23" s="49"/>
      <c r="V23" s="42"/>
      <c r="W23" s="42"/>
      <c r="X23" s="42"/>
      <c r="Y23" s="42"/>
      <c r="Z23" s="49"/>
      <c r="AA23" s="49"/>
      <c r="AB23" s="42"/>
      <c r="AC23" s="42"/>
      <c r="AD23" s="42"/>
      <c r="AE23" s="42"/>
      <c r="AF23" s="43"/>
      <c r="AG23" s="42"/>
      <c r="AH23" s="43"/>
      <c r="AI23" s="42"/>
      <c r="AJ23" s="43"/>
      <c r="AK23" s="42"/>
      <c r="AL23" s="43"/>
      <c r="AM23" s="42"/>
      <c r="AN23" s="43"/>
      <c r="AO23" s="42"/>
      <c r="AP23" s="43"/>
      <c r="AQ23" s="42"/>
      <c r="AR23" s="42">
        <v>172153.8</v>
      </c>
      <c r="AS23" s="42"/>
    </row>
    <row r="24" spans="1:45" s="414" customFormat="1" ht="18.350000000000001" x14ac:dyDescent="0.35">
      <c r="A24" s="38">
        <v>14</v>
      </c>
      <c r="B24" s="61" t="s">
        <v>70</v>
      </c>
      <c r="C24" s="61" t="s">
        <v>71</v>
      </c>
      <c r="D24" s="62" t="s">
        <v>78</v>
      </c>
      <c r="E24" s="61" t="s">
        <v>95</v>
      </c>
      <c r="F24" s="63">
        <v>4</v>
      </c>
      <c r="G24" s="63"/>
      <c r="H24" s="63"/>
      <c r="I24" s="64">
        <f t="shared" si="0"/>
        <v>2206904.77</v>
      </c>
      <c r="J24" s="64"/>
      <c r="K24" s="64"/>
      <c r="L24" s="64"/>
      <c r="M24" s="64"/>
      <c r="N24" s="64"/>
      <c r="O24" s="64"/>
      <c r="P24" s="65"/>
      <c r="Q24" s="64"/>
      <c r="R24" s="412">
        <v>359</v>
      </c>
      <c r="S24" s="413">
        <f>R24*5667.83</f>
        <v>2034750.97</v>
      </c>
      <c r="T24" s="66"/>
      <c r="U24" s="66"/>
      <c r="V24" s="64"/>
      <c r="W24" s="64"/>
      <c r="X24" s="64"/>
      <c r="Y24" s="64"/>
      <c r="Z24" s="66"/>
      <c r="AA24" s="66"/>
      <c r="AB24" s="64"/>
      <c r="AC24" s="64"/>
      <c r="AD24" s="64"/>
      <c r="AE24" s="64"/>
      <c r="AF24" s="65"/>
      <c r="AG24" s="64"/>
      <c r="AH24" s="65"/>
      <c r="AI24" s="64"/>
      <c r="AJ24" s="65"/>
      <c r="AK24" s="64"/>
      <c r="AL24" s="65"/>
      <c r="AM24" s="64"/>
      <c r="AN24" s="65"/>
      <c r="AO24" s="64"/>
      <c r="AP24" s="65"/>
      <c r="AQ24" s="64"/>
      <c r="AR24" s="64">
        <v>172153.8</v>
      </c>
      <c r="AS24" s="64"/>
    </row>
    <row r="25" spans="1:45" s="409" customFormat="1" ht="18.350000000000001" x14ac:dyDescent="0.35">
      <c r="A25" s="38">
        <v>15</v>
      </c>
      <c r="B25" s="38" t="s">
        <v>70</v>
      </c>
      <c r="C25" s="38" t="s">
        <v>71</v>
      </c>
      <c r="D25" s="39" t="s">
        <v>78</v>
      </c>
      <c r="E25" s="38" t="s">
        <v>95</v>
      </c>
      <c r="F25" s="40">
        <v>5</v>
      </c>
      <c r="G25" s="40"/>
      <c r="H25" s="40"/>
      <c r="I25" s="67">
        <f t="shared" si="0"/>
        <v>2195569.11</v>
      </c>
      <c r="J25" s="42"/>
      <c r="K25" s="42"/>
      <c r="L25" s="42"/>
      <c r="M25" s="42"/>
      <c r="N25" s="42"/>
      <c r="O25" s="42"/>
      <c r="P25" s="43"/>
      <c r="Q25" s="42"/>
      <c r="R25" s="410">
        <v>357</v>
      </c>
      <c r="S25" s="410">
        <f>R25*5667.83</f>
        <v>2023415.31</v>
      </c>
      <c r="T25" s="49"/>
      <c r="U25" s="49"/>
      <c r="V25" s="42"/>
      <c r="W25" s="42"/>
      <c r="X25" s="42"/>
      <c r="Y25" s="42"/>
      <c r="Z25" s="49"/>
      <c r="AA25" s="49"/>
      <c r="AB25" s="42"/>
      <c r="AC25" s="42"/>
      <c r="AD25" s="42"/>
      <c r="AE25" s="42"/>
      <c r="AF25" s="43"/>
      <c r="AG25" s="42"/>
      <c r="AH25" s="43"/>
      <c r="AI25" s="42"/>
      <c r="AJ25" s="43"/>
      <c r="AK25" s="42"/>
      <c r="AL25" s="43"/>
      <c r="AM25" s="42"/>
      <c r="AN25" s="43"/>
      <c r="AO25" s="42"/>
      <c r="AP25" s="43"/>
      <c r="AQ25" s="42"/>
      <c r="AR25" s="42">
        <v>172153.8</v>
      </c>
      <c r="AS25" s="42"/>
    </row>
    <row r="26" spans="1:45" s="414" customFormat="1" ht="18.350000000000001" x14ac:dyDescent="0.35">
      <c r="A26" s="38">
        <v>16</v>
      </c>
      <c r="B26" s="52" t="s">
        <v>70</v>
      </c>
      <c r="C26" s="50" t="s">
        <v>71</v>
      </c>
      <c r="D26" s="50" t="s">
        <v>78</v>
      </c>
      <c r="E26" s="50" t="s">
        <v>94</v>
      </c>
      <c r="F26" s="68" t="s">
        <v>84</v>
      </c>
      <c r="G26" s="51"/>
      <c r="H26" s="51"/>
      <c r="I26" s="67">
        <f t="shared" si="0"/>
        <v>6713035.04</v>
      </c>
      <c r="J26" s="67"/>
      <c r="K26" s="67"/>
      <c r="L26" s="67"/>
      <c r="M26" s="67"/>
      <c r="N26" s="67"/>
      <c r="O26" s="67"/>
      <c r="P26" s="69"/>
      <c r="Q26" s="67"/>
      <c r="R26" s="70"/>
      <c r="S26" s="410"/>
      <c r="T26" s="71"/>
      <c r="U26" s="71"/>
      <c r="V26" s="72">
        <v>1637</v>
      </c>
      <c r="W26" s="67">
        <f>V26*4019.92</f>
        <v>6580609.04</v>
      </c>
      <c r="X26" s="67"/>
      <c r="Y26" s="67"/>
      <c r="Z26" s="71"/>
      <c r="AA26" s="71"/>
      <c r="AB26" s="415"/>
      <c r="AC26" s="67"/>
      <c r="AD26" s="67"/>
      <c r="AE26" s="67"/>
      <c r="AF26" s="69"/>
      <c r="AG26" s="67"/>
      <c r="AH26" s="69"/>
      <c r="AI26" s="67"/>
      <c r="AJ26" s="69"/>
      <c r="AK26" s="67"/>
      <c r="AL26" s="69"/>
      <c r="AM26" s="67"/>
      <c r="AN26" s="69"/>
      <c r="AO26" s="67"/>
      <c r="AP26" s="69"/>
      <c r="AQ26" s="67"/>
      <c r="AR26" s="73">
        <f>132426</f>
        <v>132426</v>
      </c>
      <c r="AS26" s="67"/>
    </row>
    <row r="27" spans="1:45" s="414" customFormat="1" ht="18.350000000000001" x14ac:dyDescent="0.35">
      <c r="A27" s="38">
        <v>17</v>
      </c>
      <c r="B27" s="52" t="s">
        <v>70</v>
      </c>
      <c r="C27" s="50" t="s">
        <v>71</v>
      </c>
      <c r="D27" s="50" t="s">
        <v>78</v>
      </c>
      <c r="E27" s="50" t="s">
        <v>94</v>
      </c>
      <c r="F27" s="68" t="s">
        <v>103</v>
      </c>
      <c r="G27" s="51"/>
      <c r="H27" s="51"/>
      <c r="I27" s="67">
        <f t="shared" si="0"/>
        <v>12471422.18</v>
      </c>
      <c r="J27" s="67"/>
      <c r="K27" s="67"/>
      <c r="L27" s="67"/>
      <c r="M27" s="67"/>
      <c r="N27" s="67"/>
      <c r="O27" s="67"/>
      <c r="P27" s="69"/>
      <c r="Q27" s="67"/>
      <c r="R27" s="70">
        <v>970</v>
      </c>
      <c r="S27" s="410">
        <f>R27*5667.83</f>
        <v>5497795.0999999996</v>
      </c>
      <c r="T27" s="71"/>
      <c r="U27" s="71"/>
      <c r="V27" s="72">
        <v>1659</v>
      </c>
      <c r="W27" s="67">
        <f>V27*4019.92</f>
        <v>6669047.2800000003</v>
      </c>
      <c r="X27" s="67"/>
      <c r="Y27" s="67"/>
      <c r="Z27" s="71"/>
      <c r="AA27" s="71"/>
      <c r="AB27" s="415"/>
      <c r="AC27" s="70"/>
      <c r="AD27" s="67"/>
      <c r="AE27" s="67"/>
      <c r="AF27" s="69"/>
      <c r="AG27" s="67"/>
      <c r="AH27" s="69"/>
      <c r="AI27" s="67"/>
      <c r="AJ27" s="69"/>
      <c r="AK27" s="67"/>
      <c r="AL27" s="69"/>
      <c r="AM27" s="67"/>
      <c r="AN27" s="69"/>
      <c r="AO27" s="67"/>
      <c r="AP27" s="69"/>
      <c r="AQ27" s="67"/>
      <c r="AR27" s="73">
        <f>172153.8+132426</f>
        <v>304579.8</v>
      </c>
      <c r="AS27" s="67"/>
    </row>
    <row r="28" spans="1:45" s="414" customFormat="1" ht="18.350000000000001" x14ac:dyDescent="0.35">
      <c r="A28" s="38">
        <v>18</v>
      </c>
      <c r="B28" s="52" t="s">
        <v>70</v>
      </c>
      <c r="C28" s="50" t="s">
        <v>71</v>
      </c>
      <c r="D28" s="50" t="s">
        <v>78</v>
      </c>
      <c r="E28" s="50" t="s">
        <v>94</v>
      </c>
      <c r="F28" s="68" t="s">
        <v>104</v>
      </c>
      <c r="G28" s="51"/>
      <c r="H28" s="51"/>
      <c r="I28" s="42">
        <f t="shared" si="0"/>
        <v>12006535.150000002</v>
      </c>
      <c r="J28" s="67"/>
      <c r="K28" s="67"/>
      <c r="L28" s="67"/>
      <c r="M28" s="67"/>
      <c r="N28" s="67"/>
      <c r="O28" s="67"/>
      <c r="P28" s="69"/>
      <c r="Q28" s="67"/>
      <c r="R28" s="70">
        <v>905</v>
      </c>
      <c r="S28" s="410">
        <f>R28*5667.83</f>
        <v>5129386.1500000004</v>
      </c>
      <c r="T28" s="71"/>
      <c r="U28" s="71"/>
      <c r="V28" s="72">
        <v>1635</v>
      </c>
      <c r="W28" s="67">
        <f>V28*4019.92</f>
        <v>6572569.2000000002</v>
      </c>
      <c r="X28" s="67"/>
      <c r="Y28" s="67"/>
      <c r="Z28" s="71"/>
      <c r="AA28" s="71"/>
      <c r="AB28" s="415"/>
      <c r="AC28" s="70"/>
      <c r="AD28" s="67"/>
      <c r="AE28" s="67"/>
      <c r="AF28" s="69"/>
      <c r="AG28" s="67"/>
      <c r="AH28" s="69"/>
      <c r="AI28" s="67"/>
      <c r="AJ28" s="69"/>
      <c r="AK28" s="67"/>
      <c r="AL28" s="69"/>
      <c r="AM28" s="67"/>
      <c r="AN28" s="69"/>
      <c r="AO28" s="67"/>
      <c r="AP28" s="69"/>
      <c r="AQ28" s="67"/>
      <c r="AR28" s="73">
        <f>172153.8+132426</f>
        <v>304579.8</v>
      </c>
      <c r="AS28" s="67"/>
    </row>
    <row r="29" spans="1:45" s="414" customFormat="1" ht="18.350000000000001" x14ac:dyDescent="0.35">
      <c r="A29" s="38">
        <v>19</v>
      </c>
      <c r="B29" s="74" t="s">
        <v>70</v>
      </c>
      <c r="C29" s="75" t="s">
        <v>71</v>
      </c>
      <c r="D29" s="75" t="s">
        <v>78</v>
      </c>
      <c r="E29" s="75" t="s">
        <v>94</v>
      </c>
      <c r="F29" s="76" t="s">
        <v>105</v>
      </c>
      <c r="G29" s="77"/>
      <c r="H29" s="77"/>
      <c r="I29" s="56">
        <f t="shared" si="0"/>
        <v>6676855.7599999998</v>
      </c>
      <c r="J29" s="78"/>
      <c r="K29" s="78"/>
      <c r="L29" s="78"/>
      <c r="M29" s="78"/>
      <c r="N29" s="78"/>
      <c r="O29" s="78"/>
      <c r="P29" s="79"/>
      <c r="Q29" s="78"/>
      <c r="R29" s="80"/>
      <c r="S29" s="81"/>
      <c r="T29" s="82"/>
      <c r="U29" s="82"/>
      <c r="V29" s="416">
        <v>1628</v>
      </c>
      <c r="W29" s="78">
        <f>V29*4019.92</f>
        <v>6544429.7599999998</v>
      </c>
      <c r="X29" s="302"/>
      <c r="Y29" s="78"/>
      <c r="Z29" s="82"/>
      <c r="AA29" s="82"/>
      <c r="AB29" s="417"/>
      <c r="AC29" s="80"/>
      <c r="AD29" s="78"/>
      <c r="AE29" s="78"/>
      <c r="AF29" s="79"/>
      <c r="AG29" s="78"/>
      <c r="AH29" s="79"/>
      <c r="AI29" s="78"/>
      <c r="AJ29" s="79"/>
      <c r="AK29" s="78"/>
      <c r="AL29" s="79"/>
      <c r="AM29" s="78"/>
      <c r="AN29" s="79"/>
      <c r="AO29" s="78"/>
      <c r="AP29" s="79"/>
      <c r="AQ29" s="78"/>
      <c r="AR29" s="83">
        <f>132426</f>
        <v>132426</v>
      </c>
      <c r="AS29" s="78"/>
    </row>
    <row r="30" spans="1:45" s="409" customFormat="1" ht="18.350000000000001" x14ac:dyDescent="0.35">
      <c r="A30" s="38">
        <v>20</v>
      </c>
      <c r="B30" s="38" t="s">
        <v>70</v>
      </c>
      <c r="C30" s="39" t="s">
        <v>71</v>
      </c>
      <c r="D30" s="39" t="s">
        <v>78</v>
      </c>
      <c r="E30" s="39" t="s">
        <v>91</v>
      </c>
      <c r="F30" s="40">
        <v>2</v>
      </c>
      <c r="G30" s="40"/>
      <c r="H30" s="40"/>
      <c r="I30" s="42">
        <f t="shared" si="0"/>
        <v>538600.4</v>
      </c>
      <c r="J30" s="42"/>
      <c r="K30" s="43"/>
      <c r="L30" s="42"/>
      <c r="M30" s="42"/>
      <c r="N30" s="43"/>
      <c r="O30" s="42"/>
      <c r="P30" s="43"/>
      <c r="Q30" s="42"/>
      <c r="R30" s="48"/>
      <c r="S30" s="42"/>
      <c r="T30" s="49"/>
      <c r="U30" s="49"/>
      <c r="V30" s="418"/>
      <c r="W30" s="42"/>
      <c r="X30" s="42"/>
      <c r="Y30" s="419">
        <f>260*2071.54</f>
        <v>538600.4</v>
      </c>
      <c r="Z30" s="49"/>
      <c r="AA30" s="49"/>
      <c r="AB30" s="420"/>
      <c r="AC30" s="48"/>
      <c r="AD30" s="42"/>
      <c r="AE30" s="42"/>
      <c r="AF30" s="43"/>
      <c r="AG30" s="42"/>
      <c r="AH30" s="43"/>
      <c r="AI30" s="42"/>
      <c r="AJ30" s="43"/>
      <c r="AK30" s="42"/>
      <c r="AL30" s="43"/>
      <c r="AM30" s="42"/>
      <c r="AN30" s="43"/>
      <c r="AO30" s="42"/>
      <c r="AP30" s="43"/>
      <c r="AQ30" s="42"/>
      <c r="AR30" s="41">
        <v>0</v>
      </c>
      <c r="AS30" s="42"/>
    </row>
    <row r="31" spans="1:45" s="422" customFormat="1" ht="18.350000000000001" x14ac:dyDescent="0.35">
      <c r="A31" s="84">
        <v>21</v>
      </c>
      <c r="B31" s="84" t="s">
        <v>70</v>
      </c>
      <c r="C31" s="85" t="s">
        <v>71</v>
      </c>
      <c r="D31" s="85" t="s">
        <v>78</v>
      </c>
      <c r="E31" s="85" t="s">
        <v>82</v>
      </c>
      <c r="F31" s="86">
        <v>42</v>
      </c>
      <c r="G31" s="86"/>
      <c r="H31" s="86"/>
      <c r="I31" s="87">
        <f t="shared" si="0"/>
        <v>352161.8</v>
      </c>
      <c r="J31" s="87"/>
      <c r="K31" s="87"/>
      <c r="L31" s="87"/>
      <c r="M31" s="87"/>
      <c r="N31" s="87"/>
      <c r="O31" s="87"/>
      <c r="P31" s="88"/>
      <c r="Q31" s="87"/>
      <c r="R31" s="89"/>
      <c r="S31" s="87"/>
      <c r="T31" s="90"/>
      <c r="U31" s="90"/>
      <c r="V31" s="87"/>
      <c r="W31" s="87"/>
      <c r="X31" s="301"/>
      <c r="Y31" s="421">
        <f>170*2071.54</f>
        <v>352161.8</v>
      </c>
      <c r="Z31" s="90"/>
      <c r="AA31" s="90"/>
      <c r="AB31" s="87"/>
      <c r="AC31" s="87"/>
      <c r="AD31" s="87"/>
      <c r="AE31" s="87"/>
      <c r="AF31" s="88"/>
      <c r="AG31" s="87"/>
      <c r="AH31" s="88"/>
      <c r="AI31" s="87"/>
      <c r="AJ31" s="88"/>
      <c r="AK31" s="87"/>
      <c r="AL31" s="88"/>
      <c r="AM31" s="87"/>
      <c r="AN31" s="88"/>
      <c r="AO31" s="87"/>
      <c r="AP31" s="88"/>
      <c r="AQ31" s="87"/>
      <c r="AR31" s="91">
        <v>0</v>
      </c>
      <c r="AS31" s="87"/>
    </row>
    <row r="32" spans="1:45" s="424" customFormat="1" ht="21.6" customHeight="1" thickBot="1" x14ac:dyDescent="0.4">
      <c r="A32" s="97" t="s">
        <v>107</v>
      </c>
      <c r="B32" s="97"/>
      <c r="C32" s="98"/>
      <c r="D32" s="98"/>
      <c r="E32" s="98"/>
      <c r="F32" s="99"/>
      <c r="G32" s="99"/>
      <c r="H32" s="99"/>
      <c r="I32" s="100">
        <f>SUM(I11:I31)</f>
        <v>123478555.59</v>
      </c>
      <c r="J32" s="100"/>
      <c r="K32" s="100"/>
      <c r="L32" s="100"/>
      <c r="M32" s="100"/>
      <c r="N32" s="100"/>
      <c r="O32" s="100"/>
      <c r="P32" s="101">
        <f>SUM(P10:P31)</f>
        <v>38</v>
      </c>
      <c r="Q32" s="100">
        <f>SUM(Q10:Q31)</f>
        <v>74796897.579999983</v>
      </c>
      <c r="R32" s="102">
        <f>SUM(R10:R31)</f>
        <v>3051</v>
      </c>
      <c r="S32" s="100">
        <f>SUM(S10:S31)</f>
        <v>17292549.329999998</v>
      </c>
      <c r="T32" s="103"/>
      <c r="U32" s="103"/>
      <c r="V32" s="100">
        <f>SUM(V10:V31)</f>
        <v>6559</v>
      </c>
      <c r="W32" s="100">
        <f>SUM(W10:W31)</f>
        <v>26366655.280000001</v>
      </c>
      <c r="X32" s="100"/>
      <c r="Y32" s="423">
        <f>SUM(Y10:Y31)</f>
        <v>890762.2</v>
      </c>
      <c r="Z32" s="103"/>
      <c r="AA32" s="103"/>
      <c r="AB32" s="100"/>
      <c r="AC32" s="100"/>
      <c r="AD32" s="100"/>
      <c r="AE32" s="100"/>
      <c r="AF32" s="101"/>
      <c r="AG32" s="100"/>
      <c r="AH32" s="101"/>
      <c r="AI32" s="100"/>
      <c r="AJ32" s="101"/>
      <c r="AK32" s="100"/>
      <c r="AL32" s="101"/>
      <c r="AM32" s="100"/>
      <c r="AN32" s="101"/>
      <c r="AO32" s="100"/>
      <c r="AP32" s="101"/>
      <c r="AQ32" s="100"/>
      <c r="AR32" s="104">
        <f>SUM(AR10:AR31)</f>
        <v>4131691.1999999997</v>
      </c>
      <c r="AS32" s="100"/>
    </row>
    <row r="33" spans="1:46" s="426" customFormat="1" ht="19.649999999999999" customHeight="1" x14ac:dyDescent="0.35">
      <c r="A33" s="105"/>
      <c r="B33" s="106"/>
      <c r="C33" s="107"/>
      <c r="D33" s="107"/>
      <c r="E33" s="107"/>
      <c r="F33" s="108"/>
      <c r="G33" s="108"/>
      <c r="H33" s="108"/>
      <c r="I33" s="109"/>
      <c r="J33" s="109"/>
      <c r="K33" s="109"/>
      <c r="L33" s="109"/>
      <c r="M33" s="109"/>
      <c r="N33" s="109"/>
      <c r="O33" s="109"/>
      <c r="P33" s="110"/>
      <c r="Q33" s="109"/>
      <c r="R33" s="111"/>
      <c r="S33" s="109"/>
      <c r="T33" s="112"/>
      <c r="U33" s="112"/>
      <c r="V33" s="109"/>
      <c r="W33" s="109"/>
      <c r="X33" s="109"/>
      <c r="Y33" s="425"/>
      <c r="Z33" s="112"/>
      <c r="AA33" s="112"/>
      <c r="AB33" s="109"/>
      <c r="AC33" s="109"/>
      <c r="AD33" s="109"/>
      <c r="AE33" s="109"/>
      <c r="AF33" s="110"/>
      <c r="AG33" s="109"/>
      <c r="AH33" s="110"/>
      <c r="AI33" s="109"/>
      <c r="AJ33" s="110"/>
      <c r="AK33" s="109"/>
      <c r="AL33" s="110"/>
      <c r="AM33" s="109"/>
      <c r="AN33" s="110"/>
      <c r="AO33" s="109"/>
      <c r="AP33" s="110"/>
      <c r="AQ33" s="109"/>
      <c r="AR33" s="113"/>
      <c r="AS33" s="109"/>
    </row>
    <row r="34" spans="1:46" s="202" customFormat="1" ht="26.85" customHeight="1" x14ac:dyDescent="0.3">
      <c r="A34" s="402" t="s">
        <v>108</v>
      </c>
      <c r="B34" s="403"/>
      <c r="C34" s="404"/>
      <c r="D34" s="404"/>
      <c r="E34" s="404"/>
      <c r="F34" s="405"/>
      <c r="G34" s="405"/>
      <c r="H34" s="405"/>
      <c r="I34" s="406"/>
      <c r="J34" s="406"/>
      <c r="K34" s="406"/>
      <c r="L34" s="406"/>
      <c r="M34" s="406"/>
      <c r="N34" s="406"/>
      <c r="O34" s="406"/>
      <c r="P34" s="407"/>
      <c r="Q34" s="406"/>
      <c r="R34" s="406"/>
      <c r="S34" s="406"/>
      <c r="T34" s="407"/>
      <c r="U34" s="408"/>
      <c r="V34" s="406"/>
      <c r="W34" s="406"/>
      <c r="X34" s="406"/>
      <c r="Y34" s="406"/>
      <c r="Z34" s="406"/>
      <c r="AA34" s="406"/>
      <c r="AB34" s="406"/>
      <c r="AC34" s="406"/>
      <c r="AD34" s="406"/>
      <c r="AE34" s="406"/>
      <c r="AF34" s="407"/>
      <c r="AG34" s="406"/>
      <c r="AH34" s="407"/>
      <c r="AI34" s="406"/>
      <c r="AJ34" s="407"/>
      <c r="AK34" s="406"/>
      <c r="AL34" s="407"/>
      <c r="AM34" s="406"/>
      <c r="AN34" s="407"/>
      <c r="AO34" s="406"/>
      <c r="AP34" s="407"/>
      <c r="AQ34" s="406"/>
      <c r="AR34" s="406"/>
      <c r="AS34" s="407"/>
    </row>
    <row r="35" spans="1:46" s="309" customFormat="1" ht="22.25" customHeight="1" x14ac:dyDescent="0.3">
      <c r="A35" s="51">
        <v>1</v>
      </c>
      <c r="B35" s="50" t="s">
        <v>70</v>
      </c>
      <c r="C35" s="50" t="s">
        <v>71</v>
      </c>
      <c r="D35" s="427" t="s">
        <v>80</v>
      </c>
      <c r="E35" s="427" t="s">
        <v>81</v>
      </c>
      <c r="F35" s="383">
        <v>3</v>
      </c>
      <c r="G35" s="303"/>
      <c r="H35" s="303"/>
      <c r="I35" s="304">
        <f>J35+K35+L35+M35+N35+O35+Q35+S35+U35+W35+Y35+AA35+AC35+AE35+AG35+AI35+AK35+AM35+AO35+AQ35+AR35</f>
        <v>252000</v>
      </c>
      <c r="J35" s="305"/>
      <c r="K35" s="305"/>
      <c r="L35" s="305"/>
      <c r="M35" s="305"/>
      <c r="N35" s="305"/>
      <c r="O35" s="305"/>
      <c r="P35" s="306"/>
      <c r="Q35" s="305"/>
      <c r="R35" s="305"/>
      <c r="S35" s="305"/>
      <c r="T35" s="306"/>
      <c r="U35" s="307"/>
      <c r="V35" s="305"/>
      <c r="W35" s="305"/>
      <c r="X35" s="308">
        <v>150</v>
      </c>
      <c r="Y35" s="308">
        <f>X35*1680</f>
        <v>252000</v>
      </c>
      <c r="Z35" s="305"/>
      <c r="AA35" s="305"/>
      <c r="AB35" s="305"/>
      <c r="AC35" s="305"/>
      <c r="AD35" s="305"/>
      <c r="AE35" s="305"/>
      <c r="AF35" s="306"/>
      <c r="AG35" s="305"/>
      <c r="AH35" s="306"/>
      <c r="AI35" s="305"/>
      <c r="AJ35" s="306"/>
      <c r="AK35" s="305"/>
      <c r="AL35" s="306"/>
      <c r="AM35" s="305"/>
      <c r="AN35" s="306"/>
      <c r="AO35" s="305"/>
      <c r="AP35" s="306"/>
      <c r="AQ35" s="305"/>
      <c r="AR35" s="305"/>
      <c r="AS35" s="306"/>
    </row>
    <row r="36" spans="1:46" s="309" customFormat="1" ht="22.25" customHeight="1" x14ac:dyDescent="0.3">
      <c r="A36" s="51">
        <v>2</v>
      </c>
      <c r="B36" s="50" t="s">
        <v>70</v>
      </c>
      <c r="C36" s="50" t="s">
        <v>71</v>
      </c>
      <c r="D36" s="427" t="s">
        <v>80</v>
      </c>
      <c r="E36" s="427" t="s">
        <v>81</v>
      </c>
      <c r="F36" s="383">
        <v>5</v>
      </c>
      <c r="G36" s="303"/>
      <c r="H36" s="303"/>
      <c r="I36" s="304">
        <f>J36+K36+L36+M36+N36+O36+Q36+S36+U36+W36+Y36+AA36+AC36+AE36+AG36+AI36+AK36+AM36+AO36+AQ36+AR36</f>
        <v>467040</v>
      </c>
      <c r="J36" s="305"/>
      <c r="K36" s="305"/>
      <c r="L36" s="305"/>
      <c r="M36" s="305"/>
      <c r="N36" s="305"/>
      <c r="O36" s="305"/>
      <c r="P36" s="306"/>
      <c r="Q36" s="305"/>
      <c r="R36" s="305"/>
      <c r="S36" s="305"/>
      <c r="T36" s="306"/>
      <c r="U36" s="307"/>
      <c r="V36" s="305"/>
      <c r="W36" s="305"/>
      <c r="X36" s="308">
        <v>278</v>
      </c>
      <c r="Y36" s="308">
        <f>X36*1680</f>
        <v>467040</v>
      </c>
      <c r="Z36" s="305"/>
      <c r="AA36" s="305"/>
      <c r="AB36" s="305"/>
      <c r="AC36" s="305"/>
      <c r="AD36" s="305"/>
      <c r="AE36" s="305"/>
      <c r="AF36" s="306"/>
      <c r="AG36" s="305"/>
      <c r="AH36" s="306"/>
      <c r="AI36" s="305"/>
      <c r="AJ36" s="306"/>
      <c r="AK36" s="305"/>
      <c r="AL36" s="306"/>
      <c r="AM36" s="305"/>
      <c r="AN36" s="306"/>
      <c r="AO36" s="305"/>
      <c r="AP36" s="306"/>
      <c r="AQ36" s="305"/>
      <c r="AR36" s="305"/>
      <c r="AS36" s="306"/>
    </row>
    <row r="37" spans="1:46" s="309" customFormat="1" ht="22.25" customHeight="1" x14ac:dyDescent="0.3">
      <c r="A37" s="51">
        <v>3</v>
      </c>
      <c r="B37" s="50" t="s">
        <v>70</v>
      </c>
      <c r="C37" s="50" t="s">
        <v>71</v>
      </c>
      <c r="D37" s="427" t="s">
        <v>80</v>
      </c>
      <c r="E37" s="427" t="s">
        <v>81</v>
      </c>
      <c r="F37" s="383">
        <v>11</v>
      </c>
      <c r="G37" s="303"/>
      <c r="H37" s="303"/>
      <c r="I37" s="304">
        <f>J37+K37+L37+M37+N37+O37+Q37+S37+U37+W37+Y37+AA37+AC37+AE37+AG37+AI37+AK37+AM37+AO37+AQ37+AR37</f>
        <v>356160</v>
      </c>
      <c r="J37" s="305"/>
      <c r="K37" s="305"/>
      <c r="L37" s="305"/>
      <c r="M37" s="305"/>
      <c r="N37" s="305"/>
      <c r="O37" s="305"/>
      <c r="P37" s="306"/>
      <c r="Q37" s="305"/>
      <c r="R37" s="305"/>
      <c r="S37" s="305"/>
      <c r="T37" s="306"/>
      <c r="U37" s="307"/>
      <c r="V37" s="305"/>
      <c r="W37" s="305"/>
      <c r="X37" s="308">
        <v>212</v>
      </c>
      <c r="Y37" s="308">
        <f>X37*1680</f>
        <v>356160</v>
      </c>
      <c r="Z37" s="305"/>
      <c r="AA37" s="305"/>
      <c r="AB37" s="305"/>
      <c r="AC37" s="305"/>
      <c r="AD37" s="305"/>
      <c r="AE37" s="305"/>
      <c r="AF37" s="306"/>
      <c r="AG37" s="305"/>
      <c r="AH37" s="306"/>
      <c r="AI37" s="305"/>
      <c r="AJ37" s="306"/>
      <c r="AK37" s="305"/>
      <c r="AL37" s="306"/>
      <c r="AM37" s="305"/>
      <c r="AN37" s="306"/>
      <c r="AO37" s="305"/>
      <c r="AP37" s="306"/>
      <c r="AQ37" s="305"/>
      <c r="AR37" s="305"/>
      <c r="AS37" s="306"/>
    </row>
    <row r="38" spans="1:46" s="309" customFormat="1" ht="22.25" customHeight="1" x14ac:dyDescent="0.3">
      <c r="A38" s="51">
        <v>4</v>
      </c>
      <c r="B38" s="50" t="s">
        <v>70</v>
      </c>
      <c r="C38" s="50" t="s">
        <v>71</v>
      </c>
      <c r="D38" s="427" t="s">
        <v>80</v>
      </c>
      <c r="E38" s="427" t="s">
        <v>81</v>
      </c>
      <c r="F38" s="383">
        <v>39</v>
      </c>
      <c r="G38" s="303"/>
      <c r="H38" s="303"/>
      <c r="I38" s="304">
        <f t="shared" ref="I38" si="2">J38+K38+L38+M38+N38+O38+Q38+S38+U38+W38+Y38+AA38+AC38+AE38+AG38+AI38+AK38+AM38+AO38+AQ38+AR38</f>
        <v>498960</v>
      </c>
      <c r="J38" s="305"/>
      <c r="K38" s="305"/>
      <c r="L38" s="305"/>
      <c r="M38" s="305"/>
      <c r="N38" s="305"/>
      <c r="O38" s="305"/>
      <c r="P38" s="306"/>
      <c r="Q38" s="305"/>
      <c r="R38" s="305"/>
      <c r="S38" s="305"/>
      <c r="T38" s="306"/>
      <c r="U38" s="307"/>
      <c r="V38" s="305"/>
      <c r="W38" s="305"/>
      <c r="X38" s="308">
        <v>297</v>
      </c>
      <c r="Y38" s="308">
        <f>X38*1680</f>
        <v>498960</v>
      </c>
      <c r="Z38" s="305"/>
      <c r="AA38" s="305"/>
      <c r="AB38" s="305"/>
      <c r="AC38" s="305"/>
      <c r="AD38" s="305"/>
      <c r="AE38" s="305"/>
      <c r="AF38" s="306"/>
      <c r="AG38" s="305"/>
      <c r="AH38" s="306"/>
      <c r="AI38" s="305"/>
      <c r="AJ38" s="306"/>
      <c r="AK38" s="305"/>
      <c r="AL38" s="306"/>
      <c r="AM38" s="305"/>
      <c r="AN38" s="306"/>
      <c r="AO38" s="305"/>
      <c r="AP38" s="306"/>
      <c r="AQ38" s="305"/>
      <c r="AR38" s="305"/>
      <c r="AS38" s="306"/>
    </row>
    <row r="39" spans="1:46" s="114" customFormat="1" x14ac:dyDescent="0.3">
      <c r="A39" s="51">
        <v>5</v>
      </c>
      <c r="B39" s="376" t="s">
        <v>70</v>
      </c>
      <c r="C39" s="377" t="s">
        <v>71</v>
      </c>
      <c r="D39" s="377" t="s">
        <v>78</v>
      </c>
      <c r="E39" s="377" t="s">
        <v>111</v>
      </c>
      <c r="F39" s="378" t="s">
        <v>112</v>
      </c>
      <c r="G39" s="379"/>
      <c r="H39" s="379"/>
      <c r="I39" s="380">
        <f t="shared" ref="I39:I45" si="3">J39+K39+L39+M39+N39+O39+Q39+S39+U39+W39+Y39+AA39+AC39+AE39+AG39+AI39+AK39+AM39+AO39+AQ39+AR39</f>
        <v>9139680</v>
      </c>
      <c r="J39" s="302"/>
      <c r="K39" s="302"/>
      <c r="L39" s="302"/>
      <c r="M39" s="302"/>
      <c r="N39" s="302"/>
      <c r="O39" s="302"/>
      <c r="P39" s="381"/>
      <c r="Q39" s="302"/>
      <c r="R39" s="428">
        <v>1570</v>
      </c>
      <c r="S39" s="302">
        <f>R39*5724</f>
        <v>8986680</v>
      </c>
      <c r="T39" s="302"/>
      <c r="U39" s="302"/>
      <c r="V39" s="302"/>
      <c r="W39" s="381"/>
      <c r="X39" s="381"/>
      <c r="Y39" s="381"/>
      <c r="Z39" s="302"/>
      <c r="AA39" s="302"/>
      <c r="AB39" s="302"/>
      <c r="AC39" s="302"/>
      <c r="AD39" s="302"/>
      <c r="AE39" s="302"/>
      <c r="AF39" s="302"/>
      <c r="AG39" s="381"/>
      <c r="AH39" s="302"/>
      <c r="AI39" s="381"/>
      <c r="AJ39" s="302"/>
      <c r="AK39" s="381"/>
      <c r="AL39" s="302"/>
      <c r="AM39" s="381"/>
      <c r="AN39" s="302"/>
      <c r="AO39" s="381"/>
      <c r="AP39" s="302"/>
      <c r="AQ39" s="381"/>
      <c r="AR39" s="302">
        <v>153000</v>
      </c>
      <c r="AS39" s="302"/>
      <c r="AT39" s="302"/>
    </row>
    <row r="40" spans="1:46" s="114" customFormat="1" x14ac:dyDescent="0.3">
      <c r="A40" s="51">
        <v>6</v>
      </c>
      <c r="B40" s="50" t="s">
        <v>70</v>
      </c>
      <c r="C40" s="50" t="s">
        <v>71</v>
      </c>
      <c r="D40" s="50" t="s">
        <v>78</v>
      </c>
      <c r="E40" s="52" t="s">
        <v>82</v>
      </c>
      <c r="F40" s="51">
        <v>31</v>
      </c>
      <c r="G40" s="51"/>
      <c r="H40" s="51"/>
      <c r="I40" s="304">
        <f t="shared" si="3"/>
        <v>5343692</v>
      </c>
      <c r="J40" s="67"/>
      <c r="K40" s="67"/>
      <c r="L40" s="67"/>
      <c r="M40" s="67"/>
      <c r="N40" s="67"/>
      <c r="O40" s="67"/>
      <c r="P40" s="69"/>
      <c r="Q40" s="67"/>
      <c r="R40" s="70">
        <v>1124.5</v>
      </c>
      <c r="S40" s="67">
        <f>R40*4616</f>
        <v>5190692</v>
      </c>
      <c r="T40" s="67"/>
      <c r="U40" s="67"/>
      <c r="V40" s="67"/>
      <c r="W40" s="69"/>
      <c r="X40" s="69"/>
      <c r="Y40" s="69"/>
      <c r="Z40" s="67"/>
      <c r="AA40" s="67"/>
      <c r="AB40" s="67"/>
      <c r="AC40" s="67"/>
      <c r="AD40" s="67"/>
      <c r="AE40" s="67"/>
      <c r="AF40" s="67"/>
      <c r="AG40" s="69"/>
      <c r="AH40" s="67"/>
      <c r="AI40" s="69"/>
      <c r="AJ40" s="67"/>
      <c r="AK40" s="69"/>
      <c r="AL40" s="67"/>
      <c r="AM40" s="69"/>
      <c r="AN40" s="67"/>
      <c r="AO40" s="69"/>
      <c r="AP40" s="67"/>
      <c r="AQ40" s="69"/>
      <c r="AR40" s="67">
        <v>153000</v>
      </c>
      <c r="AS40" s="67"/>
      <c r="AT40" s="67"/>
    </row>
    <row r="41" spans="1:46" s="114" customFormat="1" x14ac:dyDescent="0.3">
      <c r="A41" s="51">
        <v>7</v>
      </c>
      <c r="B41" s="52" t="s">
        <v>70</v>
      </c>
      <c r="C41" s="52" t="s">
        <v>71</v>
      </c>
      <c r="D41" s="50" t="s">
        <v>78</v>
      </c>
      <c r="E41" s="52" t="s">
        <v>95</v>
      </c>
      <c r="F41" s="51">
        <v>6</v>
      </c>
      <c r="G41" s="51"/>
      <c r="H41" s="51"/>
      <c r="I41" s="304">
        <f t="shared" si="3"/>
        <v>2190744</v>
      </c>
      <c r="J41" s="67"/>
      <c r="K41" s="67"/>
      <c r="L41" s="67"/>
      <c r="M41" s="67"/>
      <c r="N41" s="67"/>
      <c r="O41" s="67"/>
      <c r="P41" s="69"/>
      <c r="Q41" s="67"/>
      <c r="R41" s="70">
        <v>356</v>
      </c>
      <c r="S41" s="67">
        <f>R41*5724</f>
        <v>2037744</v>
      </c>
      <c r="T41" s="67"/>
      <c r="U41" s="67"/>
      <c r="V41" s="67"/>
      <c r="W41" s="69"/>
      <c r="X41" s="69"/>
      <c r="Y41" s="69"/>
      <c r="Z41" s="67"/>
      <c r="AA41" s="67"/>
      <c r="AB41" s="67"/>
      <c r="AC41" s="67"/>
      <c r="AD41" s="67"/>
      <c r="AE41" s="67"/>
      <c r="AF41" s="67"/>
      <c r="AG41" s="69"/>
      <c r="AH41" s="67"/>
      <c r="AI41" s="69"/>
      <c r="AJ41" s="67"/>
      <c r="AK41" s="69"/>
      <c r="AL41" s="67"/>
      <c r="AM41" s="69"/>
      <c r="AN41" s="67"/>
      <c r="AO41" s="69"/>
      <c r="AP41" s="67"/>
      <c r="AQ41" s="69"/>
      <c r="AR41" s="67">
        <v>153000</v>
      </c>
      <c r="AS41" s="67"/>
      <c r="AT41" s="67"/>
    </row>
    <row r="42" spans="1:46" s="114" customFormat="1" x14ac:dyDescent="0.3">
      <c r="A42" s="51">
        <v>8</v>
      </c>
      <c r="B42" s="50" t="s">
        <v>70</v>
      </c>
      <c r="C42" s="50" t="s">
        <v>71</v>
      </c>
      <c r="D42" s="50" t="s">
        <v>78</v>
      </c>
      <c r="E42" s="52" t="s">
        <v>109</v>
      </c>
      <c r="F42" s="51">
        <v>1</v>
      </c>
      <c r="G42" s="51"/>
      <c r="H42" s="51"/>
      <c r="I42" s="304">
        <f t="shared" si="3"/>
        <v>7171166.4000000004</v>
      </c>
      <c r="J42" s="67"/>
      <c r="K42" s="67"/>
      <c r="L42" s="67"/>
      <c r="M42" s="67"/>
      <c r="N42" s="67"/>
      <c r="O42" s="67"/>
      <c r="P42" s="69"/>
      <c r="Q42" s="67"/>
      <c r="R42" s="70">
        <v>1520.4</v>
      </c>
      <c r="S42" s="67">
        <f>R42*4616</f>
        <v>7018166.4000000004</v>
      </c>
      <c r="T42" s="67"/>
      <c r="U42" s="67"/>
      <c r="V42" s="67"/>
      <c r="W42" s="69"/>
      <c r="X42" s="69"/>
      <c r="Y42" s="69"/>
      <c r="Z42" s="67"/>
      <c r="AA42" s="67"/>
      <c r="AB42" s="67"/>
      <c r="AC42" s="67"/>
      <c r="AD42" s="67"/>
      <c r="AE42" s="67"/>
      <c r="AF42" s="67"/>
      <c r="AG42" s="69"/>
      <c r="AH42" s="67"/>
      <c r="AI42" s="69"/>
      <c r="AJ42" s="67"/>
      <c r="AK42" s="69"/>
      <c r="AL42" s="67"/>
      <c r="AM42" s="69"/>
      <c r="AN42" s="67"/>
      <c r="AO42" s="69"/>
      <c r="AP42" s="67"/>
      <c r="AQ42" s="69"/>
      <c r="AR42" s="67">
        <v>153000</v>
      </c>
      <c r="AS42" s="67"/>
      <c r="AT42" s="67"/>
    </row>
    <row r="43" spans="1:46" s="114" customFormat="1" x14ac:dyDescent="0.3">
      <c r="A43" s="51">
        <v>9</v>
      </c>
      <c r="B43" s="52" t="s">
        <v>70</v>
      </c>
      <c r="C43" s="52" t="s">
        <v>71</v>
      </c>
      <c r="D43" s="50" t="s">
        <v>78</v>
      </c>
      <c r="E43" s="52" t="s">
        <v>114</v>
      </c>
      <c r="F43" s="51">
        <v>37</v>
      </c>
      <c r="G43" s="51"/>
      <c r="H43" s="51"/>
      <c r="I43" s="304">
        <f t="shared" si="3"/>
        <v>3662384.4</v>
      </c>
      <c r="J43" s="67"/>
      <c r="K43" s="67"/>
      <c r="L43" s="67"/>
      <c r="M43" s="67"/>
      <c r="N43" s="67"/>
      <c r="O43" s="67"/>
      <c r="P43" s="69"/>
      <c r="Q43" s="67"/>
      <c r="R43" s="70">
        <v>613.1</v>
      </c>
      <c r="S43" s="67">
        <f>R43*5724</f>
        <v>3509384.4</v>
      </c>
      <c r="T43" s="67"/>
      <c r="U43" s="67"/>
      <c r="V43" s="67"/>
      <c r="W43" s="69"/>
      <c r="X43" s="69"/>
      <c r="Y43" s="69"/>
      <c r="Z43" s="67"/>
      <c r="AA43" s="67"/>
      <c r="AB43" s="67"/>
      <c r="AC43" s="67"/>
      <c r="AD43" s="67"/>
      <c r="AE43" s="67"/>
      <c r="AF43" s="67"/>
      <c r="AG43" s="69"/>
      <c r="AH43" s="67"/>
      <c r="AI43" s="69"/>
      <c r="AJ43" s="67"/>
      <c r="AK43" s="69"/>
      <c r="AL43" s="67"/>
      <c r="AM43" s="69"/>
      <c r="AN43" s="67"/>
      <c r="AO43" s="69"/>
      <c r="AP43" s="67"/>
      <c r="AQ43" s="69"/>
      <c r="AR43" s="67">
        <v>153000</v>
      </c>
      <c r="AS43" s="67"/>
      <c r="AT43" s="67"/>
    </row>
    <row r="44" spans="1:46" s="114" customFormat="1" x14ac:dyDescent="0.3">
      <c r="A44" s="51">
        <v>10</v>
      </c>
      <c r="B44" s="52" t="s">
        <v>70</v>
      </c>
      <c r="C44" s="52" t="s">
        <v>71</v>
      </c>
      <c r="D44" s="50" t="s">
        <v>78</v>
      </c>
      <c r="E44" s="52" t="s">
        <v>114</v>
      </c>
      <c r="F44" s="51">
        <v>39</v>
      </c>
      <c r="G44" s="51"/>
      <c r="H44" s="51" t="s">
        <v>88</v>
      </c>
      <c r="I44" s="304">
        <f t="shared" si="3"/>
        <v>2511288</v>
      </c>
      <c r="J44" s="67"/>
      <c r="K44" s="67"/>
      <c r="L44" s="67"/>
      <c r="M44" s="67"/>
      <c r="N44" s="67"/>
      <c r="O44" s="67"/>
      <c r="P44" s="69"/>
      <c r="Q44" s="67"/>
      <c r="R44" s="70">
        <v>412</v>
      </c>
      <c r="S44" s="67">
        <f>R44*5724</f>
        <v>2358288</v>
      </c>
      <c r="T44" s="67"/>
      <c r="U44" s="67"/>
      <c r="V44" s="67"/>
      <c r="W44" s="69"/>
      <c r="X44" s="69"/>
      <c r="Y44" s="69"/>
      <c r="Z44" s="67"/>
      <c r="AA44" s="67"/>
      <c r="AB44" s="67"/>
      <c r="AC44" s="67"/>
      <c r="AD44" s="67"/>
      <c r="AE44" s="67"/>
      <c r="AF44" s="67"/>
      <c r="AG44" s="69"/>
      <c r="AH44" s="67"/>
      <c r="AI44" s="69"/>
      <c r="AJ44" s="67"/>
      <c r="AK44" s="69"/>
      <c r="AL44" s="67"/>
      <c r="AM44" s="69"/>
      <c r="AN44" s="67"/>
      <c r="AO44" s="69"/>
      <c r="AP44" s="67"/>
      <c r="AQ44" s="69"/>
      <c r="AR44" s="67">
        <v>153000</v>
      </c>
      <c r="AS44" s="67"/>
      <c r="AT44" s="67"/>
    </row>
    <row r="45" spans="1:46" s="114" customFormat="1" x14ac:dyDescent="0.3">
      <c r="A45" s="51">
        <v>11</v>
      </c>
      <c r="B45" s="52" t="s">
        <v>70</v>
      </c>
      <c r="C45" s="52" t="s">
        <v>71</v>
      </c>
      <c r="D45" s="50" t="s">
        <v>78</v>
      </c>
      <c r="E45" s="52" t="s">
        <v>114</v>
      </c>
      <c r="F45" s="51">
        <v>43</v>
      </c>
      <c r="G45" s="51"/>
      <c r="H45" s="51"/>
      <c r="I45" s="304">
        <f t="shared" si="3"/>
        <v>7051564.7999999998</v>
      </c>
      <c r="J45" s="67"/>
      <c r="K45" s="67"/>
      <c r="L45" s="67"/>
      <c r="M45" s="67"/>
      <c r="N45" s="67"/>
      <c r="O45" s="67"/>
      <c r="P45" s="69"/>
      <c r="Q45" s="67"/>
      <c r="R45" s="70">
        <v>1205.2</v>
      </c>
      <c r="S45" s="67">
        <f>R45*5724</f>
        <v>6898564.7999999998</v>
      </c>
      <c r="T45" s="67"/>
      <c r="U45" s="67"/>
      <c r="V45" s="67"/>
      <c r="W45" s="69"/>
      <c r="X45" s="69"/>
      <c r="Y45" s="69"/>
      <c r="Z45" s="67"/>
      <c r="AA45" s="67"/>
      <c r="AB45" s="67"/>
      <c r="AC45" s="67"/>
      <c r="AD45" s="67"/>
      <c r="AE45" s="67"/>
      <c r="AF45" s="67"/>
      <c r="AG45" s="69"/>
      <c r="AH45" s="67"/>
      <c r="AI45" s="69"/>
      <c r="AJ45" s="67"/>
      <c r="AK45" s="69"/>
      <c r="AL45" s="67"/>
      <c r="AM45" s="69"/>
      <c r="AN45" s="67"/>
      <c r="AO45" s="69"/>
      <c r="AP45" s="67"/>
      <c r="AQ45" s="69"/>
      <c r="AR45" s="67">
        <v>153000</v>
      </c>
      <c r="AS45" s="67"/>
      <c r="AT45" s="67"/>
    </row>
    <row r="46" spans="1:46" s="431" customFormat="1" ht="18.350000000000001" x14ac:dyDescent="0.35">
      <c r="A46" s="51">
        <v>12</v>
      </c>
      <c r="B46" s="50" t="s">
        <v>70</v>
      </c>
      <c r="C46" s="50" t="s">
        <v>71</v>
      </c>
      <c r="D46" s="427" t="s">
        <v>78</v>
      </c>
      <c r="E46" s="52" t="s">
        <v>113</v>
      </c>
      <c r="F46" s="383">
        <v>9</v>
      </c>
      <c r="G46" s="429"/>
      <c r="H46" s="429"/>
      <c r="I46" s="67">
        <f>J46+K46+L46+M46+N46+O46+S46+U46+W46+X46+Z46+AD46+AF46+AH46+AJ46+AL46+AL46+AN46+AQ46+AR46</f>
        <v>7286566.4000000004</v>
      </c>
      <c r="J46" s="69"/>
      <c r="K46" s="69"/>
      <c r="L46" s="69"/>
      <c r="M46" s="69"/>
      <c r="N46" s="69"/>
      <c r="O46" s="69"/>
      <c r="P46" s="69"/>
      <c r="Q46" s="69"/>
      <c r="R46" s="70">
        <v>1545.4</v>
      </c>
      <c r="S46" s="67">
        <f>R46*4616</f>
        <v>7133566.4000000004</v>
      </c>
      <c r="T46" s="430"/>
      <c r="U46" s="430"/>
      <c r="V46" s="430"/>
      <c r="W46" s="430"/>
      <c r="X46" s="430"/>
      <c r="Y46" s="430"/>
      <c r="Z46" s="430"/>
      <c r="AA46" s="430"/>
      <c r="AB46" s="430"/>
      <c r="AC46" s="430"/>
      <c r="AD46" s="430"/>
      <c r="AE46" s="430"/>
      <c r="AF46" s="430"/>
      <c r="AG46" s="430"/>
      <c r="AH46" s="430"/>
      <c r="AI46" s="430"/>
      <c r="AJ46" s="430"/>
      <c r="AK46" s="430"/>
      <c r="AL46" s="430"/>
      <c r="AM46" s="430"/>
      <c r="AN46" s="430"/>
      <c r="AO46" s="430"/>
      <c r="AP46" s="430"/>
      <c r="AQ46" s="430"/>
      <c r="AR46" s="319">
        <v>153000</v>
      </c>
    </row>
    <row r="47" spans="1:46" s="309" customFormat="1" ht="22.25" customHeight="1" x14ac:dyDescent="0.3">
      <c r="A47" s="51">
        <v>13</v>
      </c>
      <c r="B47" s="50" t="s">
        <v>70</v>
      </c>
      <c r="C47" s="50" t="s">
        <v>71</v>
      </c>
      <c r="D47" s="427" t="s">
        <v>78</v>
      </c>
      <c r="E47" s="52" t="s">
        <v>145</v>
      </c>
      <c r="F47" s="383">
        <v>5</v>
      </c>
      <c r="G47" s="432"/>
      <c r="H47" s="432"/>
      <c r="I47" s="304">
        <f>J47+K47+L47+M47+N47+O47+Q47+S47+U47+W47+Y47+AA47+AC47+AE47+AG47+AI47+AK47+AM47+AO47+AQ47+AR47</f>
        <v>6434303</v>
      </c>
      <c r="J47" s="433"/>
      <c r="K47" s="434"/>
      <c r="L47" s="434"/>
      <c r="M47" s="434"/>
      <c r="N47" s="435"/>
      <c r="O47" s="435">
        <f>2010.1*566</f>
        <v>1137716.5999999999</v>
      </c>
      <c r="P47" s="432"/>
      <c r="Q47" s="436"/>
      <c r="R47" s="437">
        <v>898.6</v>
      </c>
      <c r="S47" s="438">
        <f>R47*5724</f>
        <v>5143586.4000000004</v>
      </c>
      <c r="T47" s="306"/>
      <c r="U47" s="307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82">
        <v>3</v>
      </c>
      <c r="AG47" s="305"/>
      <c r="AH47" s="306"/>
      <c r="AI47" s="305"/>
      <c r="AJ47" s="306"/>
      <c r="AK47" s="305"/>
      <c r="AL47" s="306"/>
      <c r="AM47" s="305"/>
      <c r="AN47" s="306"/>
      <c r="AO47" s="305"/>
      <c r="AP47" s="306"/>
      <c r="AQ47" s="305"/>
      <c r="AR47" s="308">
        <v>153000</v>
      </c>
      <c r="AS47" s="306"/>
    </row>
    <row r="48" spans="1:46" s="431" customFormat="1" ht="18.350000000000001" x14ac:dyDescent="0.35">
      <c r="A48" s="51">
        <v>14</v>
      </c>
      <c r="B48" s="50" t="s">
        <v>70</v>
      </c>
      <c r="C48" s="50" t="s">
        <v>71</v>
      </c>
      <c r="D48" s="427" t="s">
        <v>78</v>
      </c>
      <c r="E48" s="52" t="s">
        <v>86</v>
      </c>
      <c r="F48" s="383">
        <v>14</v>
      </c>
      <c r="G48" s="429"/>
      <c r="H48" s="383" t="s">
        <v>88</v>
      </c>
      <c r="I48" s="67">
        <f>J48+K48+L48+M48+N48+O48+S48+U48+W48+X48+Z48+AD48+AF48+AH48+AJ48+AL48+AL48+AN48+AQ48+AR48</f>
        <v>4508657.6000000006</v>
      </c>
      <c r="J48" s="69"/>
      <c r="K48" s="69"/>
      <c r="L48" s="69"/>
      <c r="M48" s="69"/>
      <c r="N48" s="69"/>
      <c r="O48" s="69"/>
      <c r="P48" s="69"/>
      <c r="Q48" s="69"/>
      <c r="R48" s="70">
        <v>943.6</v>
      </c>
      <c r="S48" s="67">
        <f>R48*4616</f>
        <v>4355657.6000000006</v>
      </c>
      <c r="T48" s="430"/>
      <c r="U48" s="430"/>
      <c r="V48" s="430"/>
      <c r="W48" s="430"/>
      <c r="X48" s="430"/>
      <c r="Y48" s="430"/>
      <c r="Z48" s="430"/>
      <c r="AA48" s="430"/>
      <c r="AB48" s="430"/>
      <c r="AC48" s="430"/>
      <c r="AD48" s="430"/>
      <c r="AE48" s="430"/>
      <c r="AF48" s="430"/>
      <c r="AG48" s="430"/>
      <c r="AH48" s="430"/>
      <c r="AI48" s="430"/>
      <c r="AJ48" s="430"/>
      <c r="AK48" s="430"/>
      <c r="AL48" s="430"/>
      <c r="AM48" s="430"/>
      <c r="AN48" s="430"/>
      <c r="AO48" s="430"/>
      <c r="AP48" s="430"/>
      <c r="AQ48" s="430"/>
      <c r="AR48" s="319">
        <v>153000</v>
      </c>
    </row>
    <row r="49" spans="1:46" s="114" customFormat="1" x14ac:dyDescent="0.3">
      <c r="A49" s="51">
        <v>15</v>
      </c>
      <c r="B49" s="52" t="s">
        <v>70</v>
      </c>
      <c r="C49" s="52" t="s">
        <v>71</v>
      </c>
      <c r="D49" s="50" t="s">
        <v>78</v>
      </c>
      <c r="E49" s="52" t="s">
        <v>92</v>
      </c>
      <c r="F49" s="51">
        <v>3</v>
      </c>
      <c r="G49" s="51"/>
      <c r="H49" s="51"/>
      <c r="I49" s="304">
        <f t="shared" ref="I49:I56" si="4">J49+K49+L49+M49+N49+O49+Q49+S49+U49+W49+Y49+AA49+AC49+AE49+AG49+AI49+AK49+AM49+AO49+AQ49+AR49</f>
        <v>7199244</v>
      </c>
      <c r="J49" s="67"/>
      <c r="K49" s="67"/>
      <c r="L49" s="67"/>
      <c r="M49" s="67"/>
      <c r="N49" s="67"/>
      <c r="O49" s="67"/>
      <c r="P49" s="69"/>
      <c r="Q49" s="67"/>
      <c r="R49" s="70">
        <v>1231</v>
      </c>
      <c r="S49" s="67">
        <f t="shared" ref="S49" si="5">R49*5724</f>
        <v>7046244</v>
      </c>
      <c r="T49" s="67"/>
      <c r="U49" s="67"/>
      <c r="V49" s="67"/>
      <c r="W49" s="69"/>
      <c r="X49" s="69"/>
      <c r="Y49" s="69"/>
      <c r="Z49" s="67"/>
      <c r="AA49" s="67"/>
      <c r="AB49" s="67"/>
      <c r="AC49" s="67"/>
      <c r="AD49" s="67"/>
      <c r="AE49" s="67"/>
      <c r="AF49" s="67"/>
      <c r="AG49" s="69"/>
      <c r="AH49" s="67"/>
      <c r="AI49" s="69"/>
      <c r="AJ49" s="67"/>
      <c r="AK49" s="69"/>
      <c r="AL49" s="67"/>
      <c r="AM49" s="69"/>
      <c r="AN49" s="67"/>
      <c r="AO49" s="69"/>
      <c r="AP49" s="67"/>
      <c r="AQ49" s="69"/>
      <c r="AR49" s="67">
        <v>153000</v>
      </c>
      <c r="AS49" s="67"/>
      <c r="AT49" s="67"/>
    </row>
    <row r="50" spans="1:46" s="114" customFormat="1" x14ac:dyDescent="0.3">
      <c r="A50" s="51">
        <v>16</v>
      </c>
      <c r="B50" s="52" t="s">
        <v>70</v>
      </c>
      <c r="C50" s="52" t="s">
        <v>71</v>
      </c>
      <c r="D50" s="50" t="s">
        <v>78</v>
      </c>
      <c r="E50" s="52" t="s">
        <v>92</v>
      </c>
      <c r="F50" s="51">
        <v>25</v>
      </c>
      <c r="G50" s="51"/>
      <c r="H50" s="51"/>
      <c r="I50" s="304">
        <f t="shared" si="4"/>
        <v>4194144</v>
      </c>
      <c r="J50" s="67"/>
      <c r="K50" s="67"/>
      <c r="L50" s="67"/>
      <c r="M50" s="67"/>
      <c r="N50" s="67"/>
      <c r="O50" s="67"/>
      <c r="P50" s="69"/>
      <c r="Q50" s="67"/>
      <c r="R50" s="70">
        <v>706</v>
      </c>
      <c r="S50" s="67">
        <f>R50*5724</f>
        <v>4041144</v>
      </c>
      <c r="T50" s="67"/>
      <c r="U50" s="67"/>
      <c r="V50" s="67"/>
      <c r="W50" s="69"/>
      <c r="X50" s="69"/>
      <c r="Y50" s="69"/>
      <c r="Z50" s="67"/>
      <c r="AA50" s="67"/>
      <c r="AB50" s="67"/>
      <c r="AC50" s="67"/>
      <c r="AD50" s="67"/>
      <c r="AE50" s="67"/>
      <c r="AF50" s="67"/>
      <c r="AG50" s="69"/>
      <c r="AH50" s="67"/>
      <c r="AI50" s="69"/>
      <c r="AJ50" s="67"/>
      <c r="AK50" s="69"/>
      <c r="AL50" s="67"/>
      <c r="AM50" s="69"/>
      <c r="AN50" s="67"/>
      <c r="AO50" s="69"/>
      <c r="AP50" s="67"/>
      <c r="AQ50" s="69"/>
      <c r="AR50" s="67">
        <v>153000</v>
      </c>
      <c r="AS50" s="304"/>
      <c r="AT50" s="67"/>
    </row>
    <row r="51" spans="1:46" s="114" customFormat="1" x14ac:dyDescent="0.3">
      <c r="A51" s="51">
        <v>17</v>
      </c>
      <c r="B51" s="61" t="s">
        <v>70</v>
      </c>
      <c r="C51" s="61" t="s">
        <v>71</v>
      </c>
      <c r="D51" s="62" t="s">
        <v>78</v>
      </c>
      <c r="E51" s="61" t="s">
        <v>87</v>
      </c>
      <c r="F51" s="63">
        <v>2</v>
      </c>
      <c r="G51" s="384"/>
      <c r="H51" s="384"/>
      <c r="I51" s="385">
        <f t="shared" si="4"/>
        <v>6658898.3999999994</v>
      </c>
      <c r="J51" s="64"/>
      <c r="K51" s="64"/>
      <c r="L51" s="64"/>
      <c r="M51" s="64"/>
      <c r="N51" s="64"/>
      <c r="O51" s="64"/>
      <c r="P51" s="65"/>
      <c r="Q51" s="64"/>
      <c r="R51" s="412">
        <v>1136.5999999999999</v>
      </c>
      <c r="S51" s="64">
        <f t="shared" ref="S51" si="6">R51*5724</f>
        <v>6505898.3999999994</v>
      </c>
      <c r="T51" s="64"/>
      <c r="U51" s="64"/>
      <c r="V51" s="64"/>
      <c r="W51" s="65"/>
      <c r="X51" s="65"/>
      <c r="Y51" s="65"/>
      <c r="Z51" s="64"/>
      <c r="AA51" s="64"/>
      <c r="AB51" s="64"/>
      <c r="AC51" s="64"/>
      <c r="AD51" s="64"/>
      <c r="AE51" s="64"/>
      <c r="AF51" s="64"/>
      <c r="AG51" s="65"/>
      <c r="AH51" s="64"/>
      <c r="AI51" s="65"/>
      <c r="AJ51" s="64"/>
      <c r="AK51" s="65"/>
      <c r="AL51" s="64"/>
      <c r="AM51" s="65"/>
      <c r="AN51" s="64"/>
      <c r="AO51" s="65"/>
      <c r="AP51" s="64"/>
      <c r="AQ51" s="65"/>
      <c r="AR51" s="64">
        <v>153000</v>
      </c>
      <c r="AS51" s="385"/>
      <c r="AT51" s="64"/>
    </row>
    <row r="52" spans="1:46" s="114" customFormat="1" x14ac:dyDescent="0.3">
      <c r="A52" s="51">
        <v>18</v>
      </c>
      <c r="B52" s="52" t="s">
        <v>70</v>
      </c>
      <c r="C52" s="52" t="s">
        <v>71</v>
      </c>
      <c r="D52" s="50" t="s">
        <v>78</v>
      </c>
      <c r="E52" s="52" t="s">
        <v>87</v>
      </c>
      <c r="F52" s="51">
        <v>66</v>
      </c>
      <c r="G52" s="51"/>
      <c r="H52" s="51"/>
      <c r="I52" s="304">
        <f t="shared" si="4"/>
        <v>2461000</v>
      </c>
      <c r="J52" s="67"/>
      <c r="K52" s="67"/>
      <c r="L52" s="67"/>
      <c r="M52" s="67"/>
      <c r="N52" s="67"/>
      <c r="O52" s="67"/>
      <c r="P52" s="69"/>
      <c r="Q52" s="67"/>
      <c r="R52" s="439">
        <v>500</v>
      </c>
      <c r="S52" s="67">
        <f>R52*4616</f>
        <v>2308000</v>
      </c>
      <c r="T52" s="67"/>
      <c r="U52" s="67"/>
      <c r="V52" s="67"/>
      <c r="W52" s="69"/>
      <c r="X52" s="69"/>
      <c r="Y52" s="69"/>
      <c r="Z52" s="67"/>
      <c r="AA52" s="67"/>
      <c r="AB52" s="67"/>
      <c r="AC52" s="67"/>
      <c r="AD52" s="67"/>
      <c r="AE52" s="67"/>
      <c r="AF52" s="67"/>
      <c r="AG52" s="69"/>
      <c r="AH52" s="67"/>
      <c r="AI52" s="69"/>
      <c r="AJ52" s="67"/>
      <c r="AK52" s="69"/>
      <c r="AL52" s="67"/>
      <c r="AM52" s="69"/>
      <c r="AN52" s="67"/>
      <c r="AO52" s="69"/>
      <c r="AP52" s="67"/>
      <c r="AQ52" s="69"/>
      <c r="AR52" s="67">
        <v>153000</v>
      </c>
      <c r="AS52" s="73"/>
      <c r="AT52" s="67"/>
    </row>
    <row r="53" spans="1:46" s="114" customFormat="1" x14ac:dyDescent="0.3">
      <c r="A53" s="51">
        <v>19</v>
      </c>
      <c r="B53" s="52" t="s">
        <v>70</v>
      </c>
      <c r="C53" s="52" t="s">
        <v>71</v>
      </c>
      <c r="D53" s="50" t="s">
        <v>72</v>
      </c>
      <c r="E53" s="52" t="s">
        <v>73</v>
      </c>
      <c r="F53" s="51">
        <v>16</v>
      </c>
      <c r="G53" s="51"/>
      <c r="H53" s="51"/>
      <c r="I53" s="304">
        <f t="shared" si="4"/>
        <v>6054444</v>
      </c>
      <c r="J53" s="67"/>
      <c r="K53" s="67"/>
      <c r="L53" s="67"/>
      <c r="M53" s="67"/>
      <c r="N53" s="67"/>
      <c r="O53" s="67"/>
      <c r="P53" s="69"/>
      <c r="Q53" s="67"/>
      <c r="R53" s="439">
        <v>1031</v>
      </c>
      <c r="S53" s="67">
        <f>R53*5724</f>
        <v>5901444</v>
      </c>
      <c r="T53" s="67"/>
      <c r="U53" s="67"/>
      <c r="V53" s="67"/>
      <c r="W53" s="69"/>
      <c r="X53" s="69"/>
      <c r="Y53" s="69"/>
      <c r="Z53" s="67"/>
      <c r="AA53" s="67"/>
      <c r="AB53" s="67"/>
      <c r="AC53" s="67"/>
      <c r="AD53" s="67"/>
      <c r="AE53" s="67"/>
      <c r="AF53" s="67"/>
      <c r="AG53" s="69"/>
      <c r="AH53" s="67"/>
      <c r="AI53" s="69"/>
      <c r="AJ53" s="67"/>
      <c r="AK53" s="69"/>
      <c r="AL53" s="67"/>
      <c r="AM53" s="69"/>
      <c r="AN53" s="67"/>
      <c r="AO53" s="69"/>
      <c r="AP53" s="67"/>
      <c r="AQ53" s="69"/>
      <c r="AR53" s="67">
        <v>153000</v>
      </c>
      <c r="AS53" s="73"/>
      <c r="AT53" s="67"/>
    </row>
    <row r="54" spans="1:46" s="114" customFormat="1" x14ac:dyDescent="0.3">
      <c r="A54" s="51">
        <v>20</v>
      </c>
      <c r="B54" s="52" t="s">
        <v>70</v>
      </c>
      <c r="C54" s="52" t="s">
        <v>71</v>
      </c>
      <c r="D54" s="50" t="s">
        <v>72</v>
      </c>
      <c r="E54" s="52" t="s">
        <v>73</v>
      </c>
      <c r="F54" s="51">
        <v>52</v>
      </c>
      <c r="G54" s="51"/>
      <c r="H54" s="51"/>
      <c r="I54" s="304">
        <f t="shared" si="4"/>
        <v>5344668</v>
      </c>
      <c r="J54" s="67"/>
      <c r="K54" s="67"/>
      <c r="L54" s="67"/>
      <c r="M54" s="67"/>
      <c r="N54" s="67"/>
      <c r="O54" s="67"/>
      <c r="P54" s="69"/>
      <c r="Q54" s="67"/>
      <c r="R54" s="439">
        <v>907</v>
      </c>
      <c r="S54" s="67">
        <f>R54*5724</f>
        <v>5191668</v>
      </c>
      <c r="T54" s="67"/>
      <c r="U54" s="67"/>
      <c r="V54" s="67"/>
      <c r="W54" s="69"/>
      <c r="X54" s="69"/>
      <c r="Y54" s="69"/>
      <c r="Z54" s="67"/>
      <c r="AA54" s="67"/>
      <c r="AB54" s="67"/>
      <c r="AC54" s="67"/>
      <c r="AD54" s="67"/>
      <c r="AE54" s="67"/>
      <c r="AF54" s="67"/>
      <c r="AG54" s="69"/>
      <c r="AH54" s="67"/>
      <c r="AI54" s="69"/>
      <c r="AJ54" s="67"/>
      <c r="AK54" s="69"/>
      <c r="AL54" s="67"/>
      <c r="AM54" s="69"/>
      <c r="AN54" s="67"/>
      <c r="AO54" s="69"/>
      <c r="AP54" s="67"/>
      <c r="AQ54" s="69"/>
      <c r="AR54" s="67">
        <v>153000</v>
      </c>
      <c r="AS54" s="73"/>
      <c r="AT54" s="67"/>
    </row>
    <row r="55" spans="1:46" s="114" customFormat="1" x14ac:dyDescent="0.3">
      <c r="A55" s="51">
        <v>21</v>
      </c>
      <c r="B55" s="52" t="s">
        <v>70</v>
      </c>
      <c r="C55" s="52" t="s">
        <v>71</v>
      </c>
      <c r="D55" s="50" t="s">
        <v>72</v>
      </c>
      <c r="E55" s="52" t="s">
        <v>73</v>
      </c>
      <c r="F55" s="51">
        <v>66</v>
      </c>
      <c r="G55" s="51"/>
      <c r="H55" s="51"/>
      <c r="I55" s="304">
        <f t="shared" si="4"/>
        <v>7217560.7999999998</v>
      </c>
      <c r="J55" s="67"/>
      <c r="K55" s="67"/>
      <c r="L55" s="67"/>
      <c r="M55" s="67"/>
      <c r="N55" s="67"/>
      <c r="O55" s="67"/>
      <c r="P55" s="69"/>
      <c r="Q55" s="67"/>
      <c r="R55" s="70">
        <v>1234.2</v>
      </c>
      <c r="S55" s="67">
        <f t="shared" ref="S55" si="7">R55*5724</f>
        <v>7064560.7999999998</v>
      </c>
      <c r="T55" s="67"/>
      <c r="U55" s="67"/>
      <c r="V55" s="67"/>
      <c r="W55" s="69"/>
      <c r="X55" s="69"/>
      <c r="Y55" s="69"/>
      <c r="Z55" s="67"/>
      <c r="AA55" s="67"/>
      <c r="AB55" s="67"/>
      <c r="AC55" s="67"/>
      <c r="AD55" s="67"/>
      <c r="AE55" s="67"/>
      <c r="AF55" s="67"/>
      <c r="AG55" s="69"/>
      <c r="AH55" s="67"/>
      <c r="AI55" s="69"/>
      <c r="AJ55" s="67"/>
      <c r="AK55" s="69"/>
      <c r="AL55" s="67"/>
      <c r="AM55" s="69"/>
      <c r="AN55" s="67"/>
      <c r="AO55" s="69"/>
      <c r="AP55" s="67"/>
      <c r="AQ55" s="69"/>
      <c r="AR55" s="67">
        <v>153000</v>
      </c>
      <c r="AS55" s="73"/>
      <c r="AT55" s="67"/>
    </row>
    <row r="56" spans="1:46" s="114" customFormat="1" x14ac:dyDescent="0.3">
      <c r="A56" s="51">
        <v>22</v>
      </c>
      <c r="B56" s="52" t="s">
        <v>70</v>
      </c>
      <c r="C56" s="52" t="s">
        <v>71</v>
      </c>
      <c r="D56" s="50" t="s">
        <v>72</v>
      </c>
      <c r="E56" s="52" t="s">
        <v>73</v>
      </c>
      <c r="F56" s="51">
        <v>79</v>
      </c>
      <c r="G56" s="51"/>
      <c r="H56" s="51"/>
      <c r="I56" s="304">
        <f t="shared" si="4"/>
        <v>7021800</v>
      </c>
      <c r="J56" s="67"/>
      <c r="K56" s="67"/>
      <c r="L56" s="67"/>
      <c r="M56" s="67"/>
      <c r="N56" s="67"/>
      <c r="O56" s="67"/>
      <c r="P56" s="69"/>
      <c r="Q56" s="67"/>
      <c r="R56" s="439">
        <v>1200</v>
      </c>
      <c r="S56" s="67">
        <f t="shared" ref="S56" si="8">R56*5724</f>
        <v>6868800</v>
      </c>
      <c r="T56" s="67"/>
      <c r="U56" s="67"/>
      <c r="V56" s="67"/>
      <c r="W56" s="69"/>
      <c r="X56" s="69"/>
      <c r="Y56" s="69"/>
      <c r="Z56" s="67"/>
      <c r="AA56" s="67"/>
      <c r="AB56" s="67"/>
      <c r="AC56" s="67"/>
      <c r="AD56" s="67"/>
      <c r="AE56" s="67"/>
      <c r="AF56" s="67"/>
      <c r="AG56" s="69"/>
      <c r="AH56" s="67"/>
      <c r="AI56" s="69"/>
      <c r="AJ56" s="67"/>
      <c r="AK56" s="69"/>
      <c r="AL56" s="67"/>
      <c r="AM56" s="69"/>
      <c r="AN56" s="67"/>
      <c r="AO56" s="69"/>
      <c r="AP56" s="67"/>
      <c r="AQ56" s="69"/>
      <c r="AR56" s="67">
        <v>153000</v>
      </c>
      <c r="AS56" s="73"/>
      <c r="AT56" s="67"/>
    </row>
    <row r="57" spans="1:46" s="431" customFormat="1" ht="18.350000000000001" x14ac:dyDescent="0.35">
      <c r="A57" s="51">
        <v>23</v>
      </c>
      <c r="B57" s="50" t="s">
        <v>70</v>
      </c>
      <c r="C57" s="50" t="s">
        <v>71</v>
      </c>
      <c r="D57" s="427" t="s">
        <v>147</v>
      </c>
      <c r="E57" s="52" t="s">
        <v>73</v>
      </c>
      <c r="F57" s="383">
        <v>114</v>
      </c>
      <c r="G57" s="429"/>
      <c r="H57" s="429"/>
      <c r="I57" s="67">
        <f>J57+K57+L57+M57+N57+O57+S57+U57+W57+X57+Z57+AD57+AF57+AH57+AJ57+AL57+AL57+AN57+AQ57+AR57</f>
        <v>6793577.5999999996</v>
      </c>
      <c r="J57" s="69"/>
      <c r="K57" s="69"/>
      <c r="L57" s="69"/>
      <c r="M57" s="69"/>
      <c r="N57" s="69"/>
      <c r="O57" s="69"/>
      <c r="P57" s="69"/>
      <c r="Q57" s="69"/>
      <c r="R57" s="70">
        <v>1438.6</v>
      </c>
      <c r="S57" s="67">
        <f>R57*4616</f>
        <v>6640577.5999999996</v>
      </c>
      <c r="T57" s="430"/>
      <c r="U57" s="430"/>
      <c r="V57" s="430"/>
      <c r="W57" s="430"/>
      <c r="X57" s="430"/>
      <c r="Y57" s="430"/>
      <c r="Z57" s="430"/>
      <c r="AA57" s="430"/>
      <c r="AB57" s="430"/>
      <c r="AC57" s="430"/>
      <c r="AD57" s="430"/>
      <c r="AE57" s="430"/>
      <c r="AF57" s="430"/>
      <c r="AG57" s="430"/>
      <c r="AH57" s="430"/>
      <c r="AI57" s="430"/>
      <c r="AJ57" s="430"/>
      <c r="AK57" s="430"/>
      <c r="AL57" s="430"/>
      <c r="AM57" s="430"/>
      <c r="AN57" s="430"/>
      <c r="AO57" s="430"/>
      <c r="AP57" s="430"/>
      <c r="AQ57" s="430"/>
      <c r="AR57" s="319">
        <v>153000</v>
      </c>
    </row>
    <row r="58" spans="1:46" s="431" customFormat="1" ht="18.350000000000001" x14ac:dyDescent="0.35">
      <c r="A58" s="51">
        <v>24</v>
      </c>
      <c r="B58" s="50" t="s">
        <v>70</v>
      </c>
      <c r="C58" s="50" t="s">
        <v>71</v>
      </c>
      <c r="D58" s="427" t="s">
        <v>147</v>
      </c>
      <c r="E58" s="52" t="s">
        <v>73</v>
      </c>
      <c r="F58" s="383">
        <v>116</v>
      </c>
      <c r="G58" s="429"/>
      <c r="H58" s="429"/>
      <c r="I58" s="67">
        <f>J58+K58+L58+M58+N58+O58+S58+U58+W58+X58+Z58+AD58+AF58+AH58+AJ58+AL58+AL58+AN58+AQ58+AR58</f>
        <v>4487424</v>
      </c>
      <c r="J58" s="69"/>
      <c r="K58" s="69"/>
      <c r="L58" s="69"/>
      <c r="M58" s="69"/>
      <c r="N58" s="69"/>
      <c r="O58" s="69"/>
      <c r="P58" s="69"/>
      <c r="Q58" s="69"/>
      <c r="R58" s="70">
        <v>939</v>
      </c>
      <c r="S58" s="67">
        <f>R58*4616</f>
        <v>4334424</v>
      </c>
      <c r="T58" s="430"/>
      <c r="U58" s="430"/>
      <c r="V58" s="430"/>
      <c r="W58" s="430"/>
      <c r="X58" s="430"/>
      <c r="Y58" s="430"/>
      <c r="Z58" s="430"/>
      <c r="AA58" s="430"/>
      <c r="AB58" s="430"/>
      <c r="AC58" s="430"/>
      <c r="AD58" s="430"/>
      <c r="AE58" s="430"/>
      <c r="AF58" s="430"/>
      <c r="AG58" s="430"/>
      <c r="AH58" s="430"/>
      <c r="AI58" s="430"/>
      <c r="AJ58" s="430"/>
      <c r="AK58" s="430"/>
      <c r="AL58" s="430"/>
      <c r="AM58" s="430"/>
      <c r="AN58" s="430"/>
      <c r="AO58" s="430"/>
      <c r="AP58" s="430"/>
      <c r="AQ58" s="430"/>
      <c r="AR58" s="319">
        <v>153000</v>
      </c>
    </row>
    <row r="59" spans="1:46" s="431" customFormat="1" ht="18.350000000000001" x14ac:dyDescent="0.35">
      <c r="A59" s="51">
        <v>25</v>
      </c>
      <c r="B59" s="50" t="s">
        <v>70</v>
      </c>
      <c r="C59" s="50" t="s">
        <v>71</v>
      </c>
      <c r="D59" s="427" t="s">
        <v>147</v>
      </c>
      <c r="E59" s="52" t="s">
        <v>73</v>
      </c>
      <c r="F59" s="383">
        <v>122</v>
      </c>
      <c r="G59" s="429"/>
      <c r="H59" s="429"/>
      <c r="I59" s="67">
        <f>J59+K59+L59+M59+N59+O59+S59+U59+W59+X59+Z59+AD59+AF59+AH59+AJ59+AL59+AL59+AN59+AQ59+AR59</f>
        <v>6775575.2000000002</v>
      </c>
      <c r="J59" s="69"/>
      <c r="K59" s="69"/>
      <c r="L59" s="69"/>
      <c r="M59" s="69"/>
      <c r="N59" s="69"/>
      <c r="O59" s="69"/>
      <c r="P59" s="69"/>
      <c r="Q59" s="69"/>
      <c r="R59" s="70">
        <v>1434.7</v>
      </c>
      <c r="S59" s="67">
        <f>R59*4616</f>
        <v>6622575.2000000002</v>
      </c>
      <c r="T59" s="430"/>
      <c r="U59" s="430"/>
      <c r="V59" s="430"/>
      <c r="W59" s="430"/>
      <c r="X59" s="430"/>
      <c r="Y59" s="430"/>
      <c r="Z59" s="430"/>
      <c r="AA59" s="430"/>
      <c r="AB59" s="430"/>
      <c r="AC59" s="430"/>
      <c r="AD59" s="430"/>
      <c r="AE59" s="430"/>
      <c r="AF59" s="430"/>
      <c r="AG59" s="430"/>
      <c r="AH59" s="430"/>
      <c r="AI59" s="430"/>
      <c r="AJ59" s="430"/>
      <c r="AK59" s="430"/>
      <c r="AL59" s="430"/>
      <c r="AM59" s="430"/>
      <c r="AN59" s="430"/>
      <c r="AO59" s="430"/>
      <c r="AP59" s="430"/>
      <c r="AQ59" s="430"/>
      <c r="AR59" s="319">
        <v>153000</v>
      </c>
    </row>
    <row r="60" spans="1:46" s="309" customFormat="1" ht="22.25" customHeight="1" x14ac:dyDescent="0.3">
      <c r="A60" s="51">
        <v>26</v>
      </c>
      <c r="B60" s="50" t="s">
        <v>70</v>
      </c>
      <c r="C60" s="50" t="s">
        <v>71</v>
      </c>
      <c r="D60" s="50" t="s">
        <v>72</v>
      </c>
      <c r="E60" s="52" t="s">
        <v>73</v>
      </c>
      <c r="F60" s="386">
        <v>228</v>
      </c>
      <c r="G60" s="386"/>
      <c r="H60" s="386"/>
      <c r="I60" s="304">
        <f>J60+K60+L60+M60+N60+O60+Q60+S60+U60+W60+Y60+AA60+AC60+AE60+AG60+AI60+AK60+AM60+AO60+AQ60+AR60</f>
        <v>4258470.4000000004</v>
      </c>
      <c r="J60" s="308"/>
      <c r="K60" s="308"/>
      <c r="L60" s="308"/>
      <c r="M60" s="308"/>
      <c r="N60" s="308"/>
      <c r="O60" s="308"/>
      <c r="P60" s="382"/>
      <c r="Q60" s="308"/>
      <c r="R60" s="387">
        <v>889.4</v>
      </c>
      <c r="S60" s="67">
        <f>R60*4616</f>
        <v>4105470.4</v>
      </c>
      <c r="T60" s="382"/>
      <c r="U60" s="388"/>
      <c r="V60" s="308"/>
      <c r="W60" s="308"/>
      <c r="X60" s="308"/>
      <c r="Y60" s="308"/>
      <c r="Z60" s="308"/>
      <c r="AA60" s="308"/>
      <c r="AB60" s="308"/>
      <c r="AC60" s="308"/>
      <c r="AD60" s="308"/>
      <c r="AE60" s="308"/>
      <c r="AF60" s="382"/>
      <c r="AG60" s="308"/>
      <c r="AH60" s="382"/>
      <c r="AI60" s="308"/>
      <c r="AJ60" s="382"/>
      <c r="AK60" s="308"/>
      <c r="AL60" s="382"/>
      <c r="AM60" s="308"/>
      <c r="AN60" s="382"/>
      <c r="AO60" s="308"/>
      <c r="AP60" s="382"/>
      <c r="AQ60" s="308"/>
      <c r="AR60" s="67">
        <v>153000</v>
      </c>
      <c r="AS60" s="382"/>
    </row>
    <row r="61" spans="1:46" s="389" customFormat="1" x14ac:dyDescent="0.3">
      <c r="A61" s="51">
        <v>27</v>
      </c>
      <c r="B61" s="52" t="s">
        <v>70</v>
      </c>
      <c r="C61" s="50" t="s">
        <v>71</v>
      </c>
      <c r="D61" s="50" t="s">
        <v>72</v>
      </c>
      <c r="E61" s="50" t="s">
        <v>130</v>
      </c>
      <c r="F61" s="51">
        <v>44</v>
      </c>
      <c r="G61" s="51"/>
      <c r="H61" s="51"/>
      <c r="I61" s="304">
        <f>J61+K61+L61+M61+N61+O61+Q61+S61+U61+W61+Z61+AB61+AD61+AF61+AH61+AJ61+AL61+AN61+AP61+AR61+AS61</f>
        <v>2453000</v>
      </c>
      <c r="J61" s="67"/>
      <c r="K61" s="67"/>
      <c r="L61" s="67"/>
      <c r="M61" s="67"/>
      <c r="N61" s="67"/>
      <c r="O61" s="67"/>
      <c r="P61" s="69">
        <v>1</v>
      </c>
      <c r="Q61" s="67">
        <f>P61*2300000</f>
        <v>2300000</v>
      </c>
      <c r="R61" s="67"/>
      <c r="S61" s="67"/>
      <c r="T61" s="67"/>
      <c r="U61" s="67"/>
      <c r="V61" s="67"/>
      <c r="W61" s="69"/>
      <c r="X61" s="69"/>
      <c r="Y61" s="69"/>
      <c r="Z61" s="69"/>
      <c r="AA61" s="67"/>
      <c r="AB61" s="67"/>
      <c r="AC61" s="67"/>
      <c r="AD61" s="67"/>
      <c r="AE61" s="67"/>
      <c r="AF61" s="67"/>
      <c r="AG61" s="69"/>
      <c r="AH61" s="67"/>
      <c r="AI61" s="69"/>
      <c r="AJ61" s="67"/>
      <c r="AK61" s="69"/>
      <c r="AL61" s="67"/>
      <c r="AM61" s="69"/>
      <c r="AN61" s="67"/>
      <c r="AO61" s="69"/>
      <c r="AP61" s="67"/>
      <c r="AQ61" s="69"/>
      <c r="AR61" s="67">
        <v>153000</v>
      </c>
      <c r="AS61" s="67"/>
      <c r="AT61" s="67"/>
    </row>
    <row r="62" spans="1:46" s="309" customFormat="1" ht="22.25" customHeight="1" x14ac:dyDescent="0.3">
      <c r="A62" s="51">
        <v>28</v>
      </c>
      <c r="B62" s="50" t="s">
        <v>70</v>
      </c>
      <c r="C62" s="50" t="s">
        <v>71</v>
      </c>
      <c r="D62" s="427" t="s">
        <v>72</v>
      </c>
      <c r="E62" s="52" t="s">
        <v>76</v>
      </c>
      <c r="F62" s="383">
        <v>110</v>
      </c>
      <c r="G62" s="303"/>
      <c r="H62" s="303"/>
      <c r="I62" s="304">
        <f>J62+K62+L62+M62+N62+O62+Q62+S62+U62+W62+Y62+AA62+AC62+AE62+AG62+AI62+AK62+AM62+AO62+AQ62+AR62</f>
        <v>341040</v>
      </c>
      <c r="J62" s="305"/>
      <c r="K62" s="305"/>
      <c r="L62" s="305"/>
      <c r="M62" s="305"/>
      <c r="N62" s="305"/>
      <c r="O62" s="305"/>
      <c r="P62" s="306"/>
      <c r="Q62" s="305"/>
      <c r="R62" s="305"/>
      <c r="S62" s="305"/>
      <c r="T62" s="306"/>
      <c r="U62" s="307"/>
      <c r="V62" s="305"/>
      <c r="W62" s="305"/>
      <c r="X62" s="308">
        <v>203</v>
      </c>
      <c r="Y62" s="308">
        <f t="shared" ref="Y62:Y63" si="9">X62*1680</f>
        <v>341040</v>
      </c>
      <c r="Z62" s="305"/>
      <c r="AA62" s="305"/>
      <c r="AB62" s="305"/>
      <c r="AC62" s="305"/>
      <c r="AD62" s="305"/>
      <c r="AE62" s="305"/>
      <c r="AF62" s="306"/>
      <c r="AG62" s="305"/>
      <c r="AH62" s="306"/>
      <c r="AI62" s="305"/>
      <c r="AJ62" s="306"/>
      <c r="AK62" s="305"/>
      <c r="AL62" s="306"/>
      <c r="AM62" s="305"/>
      <c r="AN62" s="306"/>
      <c r="AO62" s="305"/>
      <c r="AP62" s="306"/>
      <c r="AQ62" s="305"/>
      <c r="AR62" s="305"/>
      <c r="AS62" s="306"/>
    </row>
    <row r="63" spans="1:46" s="309" customFormat="1" ht="22.25" customHeight="1" x14ac:dyDescent="0.3">
      <c r="A63" s="51">
        <v>29</v>
      </c>
      <c r="B63" s="50" t="s">
        <v>70</v>
      </c>
      <c r="C63" s="50" t="s">
        <v>71</v>
      </c>
      <c r="D63" s="427" t="s">
        <v>72</v>
      </c>
      <c r="E63" s="52" t="s">
        <v>76</v>
      </c>
      <c r="F63" s="383">
        <v>124</v>
      </c>
      <c r="G63" s="303"/>
      <c r="H63" s="303"/>
      <c r="I63" s="304">
        <f>J63+K63+L63+M63+N63+O63+Q63+S63+U63+W63+Y63+AA63+AC63+AE63+AG63+AI63+AK63+AM63+AO63+AQ63+AR63</f>
        <v>161280</v>
      </c>
      <c r="J63" s="305"/>
      <c r="K63" s="305"/>
      <c r="L63" s="305"/>
      <c r="M63" s="305"/>
      <c r="N63" s="305"/>
      <c r="O63" s="305"/>
      <c r="P63" s="306"/>
      <c r="Q63" s="305"/>
      <c r="R63" s="305"/>
      <c r="S63" s="305"/>
      <c r="T63" s="306"/>
      <c r="U63" s="307"/>
      <c r="V63" s="305"/>
      <c r="W63" s="305"/>
      <c r="X63" s="308">
        <v>96</v>
      </c>
      <c r="Y63" s="308">
        <f t="shared" si="9"/>
        <v>161280</v>
      </c>
      <c r="Z63" s="305"/>
      <c r="AA63" s="305"/>
      <c r="AB63" s="305"/>
      <c r="AC63" s="305"/>
      <c r="AD63" s="305"/>
      <c r="AE63" s="305"/>
      <c r="AF63" s="306"/>
      <c r="AG63" s="305"/>
      <c r="AH63" s="306"/>
      <c r="AI63" s="305"/>
      <c r="AJ63" s="306"/>
      <c r="AK63" s="305"/>
      <c r="AL63" s="306"/>
      <c r="AM63" s="305"/>
      <c r="AN63" s="306"/>
      <c r="AO63" s="305"/>
      <c r="AP63" s="306"/>
      <c r="AQ63" s="305"/>
      <c r="AR63" s="305"/>
      <c r="AS63" s="306"/>
    </row>
    <row r="64" spans="1:46" s="114" customFormat="1" x14ac:dyDescent="0.3">
      <c r="A64" s="51">
        <v>30</v>
      </c>
      <c r="B64" s="52" t="s">
        <v>70</v>
      </c>
      <c r="C64" s="52" t="s">
        <v>71</v>
      </c>
      <c r="D64" s="50" t="s">
        <v>78</v>
      </c>
      <c r="E64" s="52" t="s">
        <v>93</v>
      </c>
      <c r="F64" s="51">
        <v>8</v>
      </c>
      <c r="G64" s="51"/>
      <c r="H64" s="51"/>
      <c r="I64" s="304">
        <f t="shared" ref="I64" si="10">J64+K64+L64+M64+N64+O64+Q64+S64+U64+W64+Y64+AA64+AC64+AE64+AG64+AI64+AK64+AM64+AO64+AQ64+AR64</f>
        <v>6769574.4000000004</v>
      </c>
      <c r="J64" s="67"/>
      <c r="K64" s="67"/>
      <c r="L64" s="67"/>
      <c r="M64" s="67"/>
      <c r="N64" s="67"/>
      <c r="O64" s="67"/>
      <c r="P64" s="69"/>
      <c r="Q64" s="67"/>
      <c r="R64" s="70">
        <v>1433.4</v>
      </c>
      <c r="S64" s="67">
        <f t="shared" ref="S64" si="11">R64*4616</f>
        <v>6616574.4000000004</v>
      </c>
      <c r="T64" s="67"/>
      <c r="U64" s="67"/>
      <c r="V64" s="67"/>
      <c r="W64" s="69"/>
      <c r="X64" s="69"/>
      <c r="Y64" s="69"/>
      <c r="Z64" s="67"/>
      <c r="AA64" s="67"/>
      <c r="AB64" s="67"/>
      <c r="AC64" s="67"/>
      <c r="AD64" s="67"/>
      <c r="AE64" s="67"/>
      <c r="AF64" s="67"/>
      <c r="AG64" s="69"/>
      <c r="AH64" s="67"/>
      <c r="AI64" s="69"/>
      <c r="AJ64" s="67"/>
      <c r="AK64" s="69"/>
      <c r="AL64" s="67"/>
      <c r="AM64" s="69"/>
      <c r="AN64" s="67"/>
      <c r="AO64" s="69"/>
      <c r="AP64" s="67"/>
      <c r="AQ64" s="69"/>
      <c r="AR64" s="67">
        <v>153000</v>
      </c>
      <c r="AS64" s="67"/>
      <c r="AT64" s="67"/>
    </row>
    <row r="65" spans="1:46" s="431" customFormat="1" ht="18.350000000000001" x14ac:dyDescent="0.35">
      <c r="A65" s="51">
        <v>31</v>
      </c>
      <c r="B65" s="50" t="s">
        <v>70</v>
      </c>
      <c r="C65" s="50" t="s">
        <v>71</v>
      </c>
      <c r="D65" s="427" t="s">
        <v>78</v>
      </c>
      <c r="E65" s="52" t="s">
        <v>93</v>
      </c>
      <c r="F65" s="383">
        <v>12</v>
      </c>
      <c r="G65" s="429"/>
      <c r="H65" s="429"/>
      <c r="I65" s="67">
        <f>J65+K65+L65+M65+N65+O65+S65+U65+W65+X65+Z65+AD65+AF65+AH65+AJ65+AL65+AL65+AN65+AQ65+AR65</f>
        <v>4511888.8</v>
      </c>
      <c r="J65" s="69"/>
      <c r="K65" s="69"/>
      <c r="L65" s="69"/>
      <c r="M65" s="69"/>
      <c r="N65" s="69"/>
      <c r="O65" s="69"/>
      <c r="P65" s="69"/>
      <c r="Q65" s="69"/>
      <c r="R65" s="70">
        <v>944.3</v>
      </c>
      <c r="S65" s="67">
        <f>R65*4616</f>
        <v>4358888.8</v>
      </c>
      <c r="T65" s="430"/>
      <c r="U65" s="430"/>
      <c r="V65" s="430"/>
      <c r="W65" s="430"/>
      <c r="X65" s="430"/>
      <c r="Y65" s="430"/>
      <c r="Z65" s="430"/>
      <c r="AA65" s="430"/>
      <c r="AB65" s="430"/>
      <c r="AC65" s="430"/>
      <c r="AD65" s="430"/>
      <c r="AE65" s="430"/>
      <c r="AF65" s="430"/>
      <c r="AG65" s="430"/>
      <c r="AH65" s="430"/>
      <c r="AI65" s="430"/>
      <c r="AJ65" s="430"/>
      <c r="AK65" s="430"/>
      <c r="AL65" s="430"/>
      <c r="AM65" s="430"/>
      <c r="AN65" s="430"/>
      <c r="AO65" s="430"/>
      <c r="AP65" s="430"/>
      <c r="AQ65" s="430"/>
      <c r="AR65" s="319">
        <v>153000</v>
      </c>
    </row>
    <row r="66" spans="1:46" s="114" customFormat="1" x14ac:dyDescent="0.3">
      <c r="A66" s="51">
        <v>32</v>
      </c>
      <c r="B66" s="52" t="s">
        <v>70</v>
      </c>
      <c r="C66" s="52" t="s">
        <v>71</v>
      </c>
      <c r="D66" s="50" t="s">
        <v>78</v>
      </c>
      <c r="E66" s="52" t="s">
        <v>115</v>
      </c>
      <c r="F66" s="68" t="s">
        <v>116</v>
      </c>
      <c r="G66" s="51"/>
      <c r="H66" s="51"/>
      <c r="I66" s="304">
        <f>J66+K66+L66+M66+N66+O66+Q66+S66+U66+W66+Y66+AA66+AC66+AE66+AG66+AI66+AK66+AM66+AO66+AQ66+AR66</f>
        <v>2207916</v>
      </c>
      <c r="J66" s="67"/>
      <c r="K66" s="67"/>
      <c r="L66" s="67"/>
      <c r="M66" s="67"/>
      <c r="N66" s="67"/>
      <c r="O66" s="67"/>
      <c r="P66" s="69"/>
      <c r="Q66" s="67"/>
      <c r="R66" s="70">
        <v>359</v>
      </c>
      <c r="S66" s="67">
        <f>R66*5724</f>
        <v>2054916</v>
      </c>
      <c r="T66" s="67"/>
      <c r="U66" s="67"/>
      <c r="V66" s="67"/>
      <c r="W66" s="69"/>
      <c r="X66" s="69"/>
      <c r="Y66" s="69"/>
      <c r="Z66" s="67"/>
      <c r="AA66" s="67"/>
      <c r="AB66" s="67"/>
      <c r="AC66" s="67"/>
      <c r="AD66" s="67"/>
      <c r="AE66" s="67"/>
      <c r="AF66" s="67"/>
      <c r="AG66" s="69"/>
      <c r="AH66" s="67"/>
      <c r="AI66" s="69"/>
      <c r="AJ66" s="67"/>
      <c r="AK66" s="69"/>
      <c r="AL66" s="67"/>
      <c r="AM66" s="69"/>
      <c r="AN66" s="67"/>
      <c r="AO66" s="69"/>
      <c r="AP66" s="67"/>
      <c r="AQ66" s="69"/>
      <c r="AR66" s="67">
        <v>153000</v>
      </c>
      <c r="AS66" s="73"/>
      <c r="AT66" s="67"/>
    </row>
    <row r="67" spans="1:46" s="114" customFormat="1" x14ac:dyDescent="0.3">
      <c r="A67" s="51">
        <v>33</v>
      </c>
      <c r="B67" s="52" t="s">
        <v>70</v>
      </c>
      <c r="C67" s="52" t="s">
        <v>71</v>
      </c>
      <c r="D67" s="50" t="s">
        <v>78</v>
      </c>
      <c r="E67" s="52" t="s">
        <v>115</v>
      </c>
      <c r="F67" s="68" t="s">
        <v>117</v>
      </c>
      <c r="G67" s="51"/>
      <c r="H67" s="51"/>
      <c r="I67" s="304">
        <f t="shared" ref="I67" si="12">J67+K67+L67+M67+N67+O67+Q67+S67+U67+W67+Y67+AA67+AC67+AE67+AG67+AI67+AK67+AM67+AO67+AQ67+AR67</f>
        <v>2207916</v>
      </c>
      <c r="J67" s="67"/>
      <c r="K67" s="67"/>
      <c r="L67" s="67"/>
      <c r="M67" s="67"/>
      <c r="N67" s="67"/>
      <c r="O67" s="67"/>
      <c r="P67" s="69"/>
      <c r="Q67" s="67"/>
      <c r="R67" s="70">
        <v>359</v>
      </c>
      <c r="S67" s="67">
        <f t="shared" ref="S67" si="13">R67*5724</f>
        <v>2054916</v>
      </c>
      <c r="T67" s="67"/>
      <c r="U67" s="67"/>
      <c r="V67" s="67"/>
      <c r="W67" s="69"/>
      <c r="X67" s="69"/>
      <c r="Y67" s="69"/>
      <c r="Z67" s="67"/>
      <c r="AA67" s="67"/>
      <c r="AB67" s="67"/>
      <c r="AC67" s="67"/>
      <c r="AD67" s="67"/>
      <c r="AE67" s="67"/>
      <c r="AF67" s="67"/>
      <c r="AG67" s="69"/>
      <c r="AH67" s="67"/>
      <c r="AI67" s="69"/>
      <c r="AJ67" s="67"/>
      <c r="AK67" s="69"/>
      <c r="AL67" s="67"/>
      <c r="AM67" s="69"/>
      <c r="AN67" s="67"/>
      <c r="AO67" s="69"/>
      <c r="AP67" s="67"/>
      <c r="AQ67" s="69"/>
      <c r="AR67" s="67">
        <v>153000</v>
      </c>
      <c r="AS67" s="73"/>
      <c r="AT67" s="67"/>
    </row>
    <row r="68" spans="1:46" s="114" customFormat="1" x14ac:dyDescent="0.3">
      <c r="A68" s="51">
        <v>34</v>
      </c>
      <c r="B68" s="52" t="s">
        <v>70</v>
      </c>
      <c r="C68" s="52" t="s">
        <v>71</v>
      </c>
      <c r="D68" s="50" t="s">
        <v>78</v>
      </c>
      <c r="E68" s="52" t="s">
        <v>115</v>
      </c>
      <c r="F68" s="68" t="s">
        <v>118</v>
      </c>
      <c r="G68" s="51"/>
      <c r="H68" s="51"/>
      <c r="I68" s="304">
        <f t="shared" ref="I68:I73" si="14">J68+K68+L68+M68+N68+O68+Q68+S68+U68+W68+Y68+AA68+AC68+AE68+AG68+AI68+AK68+AM68+AO68+AQ68+AR68</f>
        <v>2247984</v>
      </c>
      <c r="J68" s="67"/>
      <c r="K68" s="67"/>
      <c r="L68" s="67"/>
      <c r="M68" s="67"/>
      <c r="N68" s="67"/>
      <c r="O68" s="67"/>
      <c r="P68" s="69"/>
      <c r="Q68" s="67"/>
      <c r="R68" s="70">
        <v>366</v>
      </c>
      <c r="S68" s="67">
        <f t="shared" ref="S68:S73" si="15">R68*5724</f>
        <v>2094984</v>
      </c>
      <c r="T68" s="67"/>
      <c r="U68" s="67"/>
      <c r="V68" s="67"/>
      <c r="W68" s="69"/>
      <c r="X68" s="69"/>
      <c r="Y68" s="69"/>
      <c r="Z68" s="67"/>
      <c r="AA68" s="67"/>
      <c r="AB68" s="67"/>
      <c r="AC68" s="67"/>
      <c r="AD68" s="67"/>
      <c r="AE68" s="67"/>
      <c r="AF68" s="67"/>
      <c r="AG68" s="69"/>
      <c r="AH68" s="67"/>
      <c r="AI68" s="69"/>
      <c r="AJ68" s="67"/>
      <c r="AK68" s="69"/>
      <c r="AL68" s="67"/>
      <c r="AM68" s="69"/>
      <c r="AN68" s="67"/>
      <c r="AO68" s="69"/>
      <c r="AP68" s="67"/>
      <c r="AQ68" s="69"/>
      <c r="AR68" s="67">
        <v>153000</v>
      </c>
      <c r="AS68" s="73"/>
      <c r="AT68" s="67"/>
    </row>
    <row r="69" spans="1:46" s="114" customFormat="1" x14ac:dyDescent="0.3">
      <c r="A69" s="51">
        <v>35</v>
      </c>
      <c r="B69" s="52" t="s">
        <v>70</v>
      </c>
      <c r="C69" s="52" t="s">
        <v>71</v>
      </c>
      <c r="D69" s="50" t="s">
        <v>78</v>
      </c>
      <c r="E69" s="52" t="s">
        <v>89</v>
      </c>
      <c r="F69" s="51">
        <v>5</v>
      </c>
      <c r="G69" s="51"/>
      <c r="H69" s="51"/>
      <c r="I69" s="304">
        <f t="shared" si="14"/>
        <v>6594217.2000000002</v>
      </c>
      <c r="J69" s="67"/>
      <c r="K69" s="67"/>
      <c r="L69" s="67"/>
      <c r="M69" s="67"/>
      <c r="N69" s="67"/>
      <c r="O69" s="67"/>
      <c r="P69" s="69"/>
      <c r="Q69" s="67"/>
      <c r="R69" s="70">
        <v>1125.3</v>
      </c>
      <c r="S69" s="67">
        <f t="shared" si="15"/>
        <v>6441217.2000000002</v>
      </c>
      <c r="T69" s="67"/>
      <c r="U69" s="67"/>
      <c r="V69" s="67"/>
      <c r="W69" s="69"/>
      <c r="X69" s="69"/>
      <c r="Y69" s="69"/>
      <c r="Z69" s="67"/>
      <c r="AA69" s="67"/>
      <c r="AB69" s="67"/>
      <c r="AC69" s="67"/>
      <c r="AD69" s="67"/>
      <c r="AE69" s="67"/>
      <c r="AF69" s="67"/>
      <c r="AG69" s="69"/>
      <c r="AH69" s="67"/>
      <c r="AI69" s="69"/>
      <c r="AJ69" s="67"/>
      <c r="AK69" s="69"/>
      <c r="AL69" s="67"/>
      <c r="AM69" s="69"/>
      <c r="AN69" s="67"/>
      <c r="AO69" s="69"/>
      <c r="AP69" s="67"/>
      <c r="AQ69" s="69"/>
      <c r="AR69" s="67">
        <v>153000</v>
      </c>
      <c r="AS69" s="73"/>
      <c r="AT69" s="67"/>
    </row>
    <row r="70" spans="1:46" s="114" customFormat="1" x14ac:dyDescent="0.3">
      <c r="A70" s="51">
        <v>36</v>
      </c>
      <c r="B70" s="390" t="s">
        <v>70</v>
      </c>
      <c r="C70" s="391" t="s">
        <v>71</v>
      </c>
      <c r="D70" s="391" t="s">
        <v>78</v>
      </c>
      <c r="E70" s="390" t="s">
        <v>89</v>
      </c>
      <c r="F70" s="392">
        <v>9</v>
      </c>
      <c r="G70" s="392"/>
      <c r="H70" s="392"/>
      <c r="I70" s="393">
        <f t="shared" si="14"/>
        <v>6609672</v>
      </c>
      <c r="J70" s="319"/>
      <c r="K70" s="319"/>
      <c r="L70" s="319"/>
      <c r="M70" s="319"/>
      <c r="N70" s="319"/>
      <c r="O70" s="319"/>
      <c r="P70" s="394"/>
      <c r="Q70" s="319"/>
      <c r="R70" s="440">
        <v>1128</v>
      </c>
      <c r="S70" s="319">
        <f t="shared" si="15"/>
        <v>6456672</v>
      </c>
      <c r="T70" s="319"/>
      <c r="U70" s="319"/>
      <c r="V70" s="319"/>
      <c r="W70" s="394"/>
      <c r="X70" s="394"/>
      <c r="Y70" s="394"/>
      <c r="Z70" s="319"/>
      <c r="AA70" s="319"/>
      <c r="AB70" s="319"/>
      <c r="AC70" s="319"/>
      <c r="AD70" s="319"/>
      <c r="AE70" s="319"/>
      <c r="AF70" s="319"/>
      <c r="AG70" s="394"/>
      <c r="AH70" s="319"/>
      <c r="AI70" s="394"/>
      <c r="AJ70" s="319"/>
      <c r="AK70" s="394"/>
      <c r="AL70" s="319"/>
      <c r="AM70" s="394"/>
      <c r="AN70" s="319"/>
      <c r="AO70" s="394"/>
      <c r="AP70" s="319"/>
      <c r="AQ70" s="394"/>
      <c r="AR70" s="319">
        <v>153000</v>
      </c>
      <c r="AS70" s="395"/>
      <c r="AT70" s="319"/>
    </row>
    <row r="71" spans="1:46" s="114" customFormat="1" x14ac:dyDescent="0.3">
      <c r="A71" s="51">
        <v>37</v>
      </c>
      <c r="B71" s="52" t="s">
        <v>70</v>
      </c>
      <c r="C71" s="52" t="s">
        <v>71</v>
      </c>
      <c r="D71" s="50" t="s">
        <v>78</v>
      </c>
      <c r="E71" s="52" t="s">
        <v>89</v>
      </c>
      <c r="F71" s="51">
        <v>18</v>
      </c>
      <c r="G71" s="51"/>
      <c r="H71" s="51"/>
      <c r="I71" s="304">
        <f t="shared" si="14"/>
        <v>6626844</v>
      </c>
      <c r="J71" s="67"/>
      <c r="K71" s="67"/>
      <c r="L71" s="67"/>
      <c r="M71" s="67"/>
      <c r="N71" s="67"/>
      <c r="O71" s="67"/>
      <c r="P71" s="69"/>
      <c r="Q71" s="67"/>
      <c r="R71" s="70">
        <v>1131</v>
      </c>
      <c r="S71" s="67">
        <f t="shared" si="15"/>
        <v>6473844</v>
      </c>
      <c r="T71" s="67"/>
      <c r="U71" s="67"/>
      <c r="V71" s="67"/>
      <c r="W71" s="69"/>
      <c r="X71" s="69"/>
      <c r="Y71" s="69"/>
      <c r="Z71" s="67"/>
      <c r="AA71" s="67"/>
      <c r="AB71" s="67"/>
      <c r="AC71" s="67"/>
      <c r="AD71" s="67"/>
      <c r="AE71" s="67"/>
      <c r="AF71" s="67"/>
      <c r="AG71" s="69"/>
      <c r="AH71" s="67"/>
      <c r="AI71" s="69"/>
      <c r="AJ71" s="67"/>
      <c r="AK71" s="69"/>
      <c r="AL71" s="67"/>
      <c r="AM71" s="69"/>
      <c r="AN71" s="67"/>
      <c r="AO71" s="69"/>
      <c r="AP71" s="67"/>
      <c r="AQ71" s="69"/>
      <c r="AR71" s="67">
        <v>153000</v>
      </c>
      <c r="AS71" s="67"/>
      <c r="AT71" s="67"/>
    </row>
    <row r="72" spans="1:46" s="114" customFormat="1" x14ac:dyDescent="0.3">
      <c r="A72" s="51">
        <v>38</v>
      </c>
      <c r="B72" s="52" t="s">
        <v>70</v>
      </c>
      <c r="C72" s="50" t="s">
        <v>71</v>
      </c>
      <c r="D72" s="50" t="s">
        <v>78</v>
      </c>
      <c r="E72" s="52" t="s">
        <v>89</v>
      </c>
      <c r="F72" s="51">
        <v>33</v>
      </c>
      <c r="G72" s="51"/>
      <c r="H72" s="51"/>
      <c r="I72" s="304">
        <f t="shared" si="14"/>
        <v>5214733.2</v>
      </c>
      <c r="J72" s="67"/>
      <c r="K72" s="67"/>
      <c r="L72" s="67"/>
      <c r="M72" s="67"/>
      <c r="N72" s="67"/>
      <c r="O72" s="67"/>
      <c r="P72" s="69"/>
      <c r="Q72" s="67"/>
      <c r="R72" s="70">
        <v>884.3</v>
      </c>
      <c r="S72" s="67">
        <f t="shared" si="15"/>
        <v>5061733.2</v>
      </c>
      <c r="T72" s="67"/>
      <c r="U72" s="67"/>
      <c r="V72" s="67"/>
      <c r="W72" s="69"/>
      <c r="X72" s="69"/>
      <c r="Y72" s="69"/>
      <c r="Z72" s="67"/>
      <c r="AA72" s="67"/>
      <c r="AB72" s="67"/>
      <c r="AC72" s="67"/>
      <c r="AD72" s="67"/>
      <c r="AE72" s="67"/>
      <c r="AF72" s="67"/>
      <c r="AG72" s="69"/>
      <c r="AH72" s="67"/>
      <c r="AI72" s="69"/>
      <c r="AJ72" s="67"/>
      <c r="AK72" s="69"/>
      <c r="AL72" s="67"/>
      <c r="AM72" s="69"/>
      <c r="AN72" s="67"/>
      <c r="AO72" s="69"/>
      <c r="AP72" s="67"/>
      <c r="AQ72" s="69"/>
      <c r="AR72" s="67">
        <v>153000</v>
      </c>
      <c r="AS72" s="73"/>
      <c r="AT72" s="67"/>
    </row>
    <row r="73" spans="1:46" s="309" customFormat="1" x14ac:dyDescent="0.3">
      <c r="A73" s="51">
        <v>39</v>
      </c>
      <c r="B73" s="52" t="s">
        <v>70</v>
      </c>
      <c r="C73" s="52" t="s">
        <v>71</v>
      </c>
      <c r="D73" s="50" t="s">
        <v>78</v>
      </c>
      <c r="E73" s="52" t="s">
        <v>90</v>
      </c>
      <c r="F73" s="68" t="s">
        <v>110</v>
      </c>
      <c r="G73" s="51"/>
      <c r="H73" s="51"/>
      <c r="I73" s="304">
        <f t="shared" si="14"/>
        <v>8549880</v>
      </c>
      <c r="J73" s="67"/>
      <c r="K73" s="67"/>
      <c r="L73" s="67"/>
      <c r="M73" s="67"/>
      <c r="N73" s="67"/>
      <c r="O73" s="67"/>
      <c r="P73" s="69"/>
      <c r="Q73" s="67"/>
      <c r="R73" s="441">
        <v>1420</v>
      </c>
      <c r="S73" s="67">
        <f t="shared" si="15"/>
        <v>8128080</v>
      </c>
      <c r="T73" s="67"/>
      <c r="U73" s="67"/>
      <c r="V73" s="67"/>
      <c r="W73" s="69"/>
      <c r="X73" s="67">
        <v>160</v>
      </c>
      <c r="Y73" s="67">
        <f>X73*1680</f>
        <v>268800</v>
      </c>
      <c r="Z73" s="67"/>
      <c r="AA73" s="67"/>
      <c r="AB73" s="67"/>
      <c r="AC73" s="67"/>
      <c r="AD73" s="67"/>
      <c r="AE73" s="67"/>
      <c r="AF73" s="67"/>
      <c r="AG73" s="69"/>
      <c r="AH73" s="67"/>
      <c r="AI73" s="69"/>
      <c r="AJ73" s="67"/>
      <c r="AK73" s="69"/>
      <c r="AL73" s="67"/>
      <c r="AM73" s="69"/>
      <c r="AN73" s="67"/>
      <c r="AO73" s="69"/>
      <c r="AP73" s="67"/>
      <c r="AQ73" s="69"/>
      <c r="AR73" s="67">
        <v>153000</v>
      </c>
      <c r="AS73" s="67"/>
      <c r="AT73" s="67"/>
    </row>
    <row r="74" spans="1:46" s="114" customFormat="1" x14ac:dyDescent="0.3">
      <c r="A74" s="51">
        <v>40</v>
      </c>
      <c r="B74" s="52" t="s">
        <v>70</v>
      </c>
      <c r="C74" s="52" t="s">
        <v>71</v>
      </c>
      <c r="D74" s="50" t="s">
        <v>78</v>
      </c>
      <c r="E74" s="52" t="s">
        <v>120</v>
      </c>
      <c r="F74" s="396">
        <v>1</v>
      </c>
      <c r="G74" s="51"/>
      <c r="H74" s="51"/>
      <c r="I74" s="304">
        <f t="shared" ref="I74:I80" si="16">J74+K74+L74+M74+N74+O74+Q74+S74+U74+W74+Y74+AA74+AC74+AE74+AG74+AI74+AK74+AM74+AO74+AQ74+AR74</f>
        <v>2225088</v>
      </c>
      <c r="J74" s="67"/>
      <c r="K74" s="67"/>
      <c r="L74" s="67"/>
      <c r="M74" s="67"/>
      <c r="N74" s="67"/>
      <c r="O74" s="67"/>
      <c r="P74" s="69"/>
      <c r="Q74" s="67"/>
      <c r="R74" s="70">
        <v>362</v>
      </c>
      <c r="S74" s="67">
        <f t="shared" ref="S74:S80" si="17">R74*5724</f>
        <v>2072088</v>
      </c>
      <c r="T74" s="67"/>
      <c r="U74" s="67"/>
      <c r="V74" s="67"/>
      <c r="W74" s="69"/>
      <c r="X74" s="69"/>
      <c r="Y74" s="69"/>
      <c r="Z74" s="67"/>
      <c r="AA74" s="67"/>
      <c r="AB74" s="67"/>
      <c r="AC74" s="67"/>
      <c r="AD74" s="67"/>
      <c r="AE74" s="67"/>
      <c r="AF74" s="67"/>
      <c r="AG74" s="69"/>
      <c r="AH74" s="67"/>
      <c r="AI74" s="69"/>
      <c r="AJ74" s="67"/>
      <c r="AK74" s="69"/>
      <c r="AL74" s="67"/>
      <c r="AM74" s="69"/>
      <c r="AN74" s="67"/>
      <c r="AO74" s="69"/>
      <c r="AP74" s="67"/>
      <c r="AQ74" s="69"/>
      <c r="AR74" s="67">
        <v>153000</v>
      </c>
      <c r="AS74" s="73"/>
      <c r="AT74" s="67"/>
    </row>
    <row r="75" spans="1:46" s="114" customFormat="1" x14ac:dyDescent="0.3">
      <c r="A75" s="51">
        <v>41</v>
      </c>
      <c r="B75" s="52" t="s">
        <v>70</v>
      </c>
      <c r="C75" s="52" t="s">
        <v>71</v>
      </c>
      <c r="D75" s="50" t="s">
        <v>78</v>
      </c>
      <c r="E75" s="52" t="s">
        <v>120</v>
      </c>
      <c r="F75" s="51">
        <v>3</v>
      </c>
      <c r="G75" s="51"/>
      <c r="H75" s="51"/>
      <c r="I75" s="304">
        <f t="shared" si="16"/>
        <v>2213640</v>
      </c>
      <c r="J75" s="67"/>
      <c r="K75" s="67"/>
      <c r="L75" s="67"/>
      <c r="M75" s="67"/>
      <c r="N75" s="67"/>
      <c r="O75" s="67"/>
      <c r="P75" s="69"/>
      <c r="Q75" s="67"/>
      <c r="R75" s="70">
        <v>360</v>
      </c>
      <c r="S75" s="67">
        <f t="shared" si="17"/>
        <v>2060640</v>
      </c>
      <c r="T75" s="67"/>
      <c r="U75" s="67"/>
      <c r="V75" s="67"/>
      <c r="W75" s="69"/>
      <c r="X75" s="69"/>
      <c r="Y75" s="69"/>
      <c r="Z75" s="67"/>
      <c r="AA75" s="67"/>
      <c r="AB75" s="67"/>
      <c r="AC75" s="67"/>
      <c r="AD75" s="67"/>
      <c r="AE75" s="67"/>
      <c r="AF75" s="67"/>
      <c r="AG75" s="69"/>
      <c r="AH75" s="67"/>
      <c r="AI75" s="69"/>
      <c r="AJ75" s="67"/>
      <c r="AK75" s="69"/>
      <c r="AL75" s="67"/>
      <c r="AM75" s="69"/>
      <c r="AN75" s="67"/>
      <c r="AO75" s="69"/>
      <c r="AP75" s="67"/>
      <c r="AQ75" s="69"/>
      <c r="AR75" s="67">
        <v>153000</v>
      </c>
      <c r="AS75" s="73"/>
      <c r="AT75" s="67"/>
    </row>
    <row r="76" spans="1:46" s="114" customFormat="1" x14ac:dyDescent="0.3">
      <c r="A76" s="51">
        <v>42</v>
      </c>
      <c r="B76" s="52" t="s">
        <v>70</v>
      </c>
      <c r="C76" s="52" t="s">
        <v>71</v>
      </c>
      <c r="D76" s="50" t="s">
        <v>78</v>
      </c>
      <c r="E76" s="52" t="s">
        <v>120</v>
      </c>
      <c r="F76" s="51">
        <v>5</v>
      </c>
      <c r="G76" s="51"/>
      <c r="H76" s="51"/>
      <c r="I76" s="304">
        <f t="shared" si="16"/>
        <v>2236536</v>
      </c>
      <c r="J76" s="67"/>
      <c r="K76" s="67"/>
      <c r="L76" s="67"/>
      <c r="M76" s="67"/>
      <c r="N76" s="67"/>
      <c r="O76" s="67"/>
      <c r="P76" s="69"/>
      <c r="Q76" s="67"/>
      <c r="R76" s="70">
        <v>364</v>
      </c>
      <c r="S76" s="67">
        <f t="shared" si="17"/>
        <v>2083536</v>
      </c>
      <c r="T76" s="67"/>
      <c r="U76" s="67"/>
      <c r="V76" s="67"/>
      <c r="W76" s="69"/>
      <c r="X76" s="69"/>
      <c r="Y76" s="69"/>
      <c r="Z76" s="67"/>
      <c r="AA76" s="67"/>
      <c r="AB76" s="67"/>
      <c r="AC76" s="67"/>
      <c r="AD76" s="67"/>
      <c r="AE76" s="67"/>
      <c r="AF76" s="67"/>
      <c r="AG76" s="69"/>
      <c r="AH76" s="67"/>
      <c r="AI76" s="69"/>
      <c r="AJ76" s="67"/>
      <c r="AK76" s="69"/>
      <c r="AL76" s="67"/>
      <c r="AM76" s="69"/>
      <c r="AN76" s="67"/>
      <c r="AO76" s="69"/>
      <c r="AP76" s="67"/>
      <c r="AQ76" s="69"/>
      <c r="AR76" s="67">
        <v>153000</v>
      </c>
      <c r="AS76" s="73"/>
      <c r="AT76" s="67"/>
    </row>
    <row r="77" spans="1:46" s="114" customFormat="1" x14ac:dyDescent="0.3">
      <c r="A77" s="51">
        <v>43</v>
      </c>
      <c r="B77" s="52" t="s">
        <v>70</v>
      </c>
      <c r="C77" s="52" t="s">
        <v>71</v>
      </c>
      <c r="D77" s="50" t="s">
        <v>78</v>
      </c>
      <c r="E77" s="52" t="s">
        <v>120</v>
      </c>
      <c r="F77" s="51">
        <v>9</v>
      </c>
      <c r="G77" s="51"/>
      <c r="H77" s="51"/>
      <c r="I77" s="304">
        <f t="shared" si="16"/>
        <v>2219364</v>
      </c>
      <c r="J77" s="67"/>
      <c r="K77" s="67"/>
      <c r="L77" s="67"/>
      <c r="M77" s="67"/>
      <c r="N77" s="67"/>
      <c r="O77" s="67"/>
      <c r="P77" s="69"/>
      <c r="Q77" s="67"/>
      <c r="R77" s="70">
        <v>361</v>
      </c>
      <c r="S77" s="67">
        <f t="shared" si="17"/>
        <v>2066364</v>
      </c>
      <c r="T77" s="67"/>
      <c r="U77" s="67"/>
      <c r="V77" s="67"/>
      <c r="W77" s="69"/>
      <c r="X77" s="69"/>
      <c r="Y77" s="69"/>
      <c r="Z77" s="67"/>
      <c r="AA77" s="67"/>
      <c r="AB77" s="67"/>
      <c r="AC77" s="67"/>
      <c r="AD77" s="67"/>
      <c r="AE77" s="67"/>
      <c r="AF77" s="67"/>
      <c r="AG77" s="69"/>
      <c r="AH77" s="67"/>
      <c r="AI77" s="69"/>
      <c r="AJ77" s="67"/>
      <c r="AK77" s="69"/>
      <c r="AL77" s="67"/>
      <c r="AM77" s="69"/>
      <c r="AN77" s="67"/>
      <c r="AO77" s="69"/>
      <c r="AP77" s="67"/>
      <c r="AQ77" s="69"/>
      <c r="AR77" s="67">
        <v>153000</v>
      </c>
      <c r="AS77" s="73"/>
      <c r="AT77" s="67"/>
    </row>
    <row r="78" spans="1:46" s="114" customFormat="1" x14ac:dyDescent="0.3">
      <c r="A78" s="51">
        <v>44</v>
      </c>
      <c r="B78" s="52" t="s">
        <v>70</v>
      </c>
      <c r="C78" s="52" t="s">
        <v>71</v>
      </c>
      <c r="D78" s="50" t="s">
        <v>78</v>
      </c>
      <c r="E78" s="52" t="s">
        <v>120</v>
      </c>
      <c r="F78" s="51">
        <v>11</v>
      </c>
      <c r="G78" s="51"/>
      <c r="H78" s="51"/>
      <c r="I78" s="304">
        <f t="shared" si="16"/>
        <v>2213640</v>
      </c>
      <c r="J78" s="67"/>
      <c r="K78" s="67"/>
      <c r="L78" s="67"/>
      <c r="M78" s="67"/>
      <c r="N78" s="67"/>
      <c r="O78" s="67"/>
      <c r="P78" s="69"/>
      <c r="Q78" s="67"/>
      <c r="R78" s="70">
        <v>360</v>
      </c>
      <c r="S78" s="67">
        <f t="shared" si="17"/>
        <v>2060640</v>
      </c>
      <c r="T78" s="67"/>
      <c r="U78" s="67"/>
      <c r="V78" s="67"/>
      <c r="W78" s="69"/>
      <c r="X78" s="69"/>
      <c r="Y78" s="69"/>
      <c r="Z78" s="67"/>
      <c r="AA78" s="67"/>
      <c r="AB78" s="67"/>
      <c r="AC78" s="67"/>
      <c r="AD78" s="67"/>
      <c r="AE78" s="67"/>
      <c r="AF78" s="67"/>
      <c r="AG78" s="69"/>
      <c r="AH78" s="67"/>
      <c r="AI78" s="69"/>
      <c r="AJ78" s="67"/>
      <c r="AK78" s="69"/>
      <c r="AL78" s="67"/>
      <c r="AM78" s="69"/>
      <c r="AN78" s="67"/>
      <c r="AO78" s="69"/>
      <c r="AP78" s="67"/>
      <c r="AQ78" s="69"/>
      <c r="AR78" s="67">
        <v>153000</v>
      </c>
      <c r="AS78" s="73"/>
      <c r="AT78" s="67"/>
    </row>
    <row r="79" spans="1:46" s="114" customFormat="1" x14ac:dyDescent="0.3">
      <c r="A79" s="51">
        <v>45</v>
      </c>
      <c r="B79" s="52" t="s">
        <v>70</v>
      </c>
      <c r="C79" s="52" t="s">
        <v>71</v>
      </c>
      <c r="D79" s="50" t="s">
        <v>78</v>
      </c>
      <c r="E79" s="52" t="s">
        <v>121</v>
      </c>
      <c r="F79" s="51">
        <v>4</v>
      </c>
      <c r="G79" s="51"/>
      <c r="H79" s="51"/>
      <c r="I79" s="304">
        <f t="shared" si="16"/>
        <v>2207916</v>
      </c>
      <c r="J79" s="67"/>
      <c r="K79" s="67"/>
      <c r="L79" s="67"/>
      <c r="M79" s="67"/>
      <c r="N79" s="67"/>
      <c r="O79" s="67"/>
      <c r="P79" s="69"/>
      <c r="Q79" s="67"/>
      <c r="R79" s="70">
        <v>359</v>
      </c>
      <c r="S79" s="67">
        <f t="shared" si="17"/>
        <v>2054916</v>
      </c>
      <c r="T79" s="67"/>
      <c r="U79" s="67"/>
      <c r="V79" s="67"/>
      <c r="W79" s="69"/>
      <c r="X79" s="69"/>
      <c r="Y79" s="69"/>
      <c r="Z79" s="67"/>
      <c r="AA79" s="67"/>
      <c r="AB79" s="67"/>
      <c r="AC79" s="67"/>
      <c r="AD79" s="67"/>
      <c r="AE79" s="67"/>
      <c r="AF79" s="67"/>
      <c r="AG79" s="69"/>
      <c r="AH79" s="67"/>
      <c r="AI79" s="69"/>
      <c r="AJ79" s="67"/>
      <c r="AK79" s="69"/>
      <c r="AL79" s="67"/>
      <c r="AM79" s="69"/>
      <c r="AN79" s="67"/>
      <c r="AO79" s="69"/>
      <c r="AP79" s="67"/>
      <c r="AQ79" s="69"/>
      <c r="AR79" s="67">
        <v>153000</v>
      </c>
      <c r="AS79" s="73"/>
      <c r="AT79" s="67"/>
    </row>
    <row r="80" spans="1:46" s="114" customFormat="1" x14ac:dyDescent="0.3">
      <c r="A80" s="51">
        <v>46</v>
      </c>
      <c r="B80" s="52" t="s">
        <v>70</v>
      </c>
      <c r="C80" s="52" t="s">
        <v>71</v>
      </c>
      <c r="D80" s="50" t="s">
        <v>78</v>
      </c>
      <c r="E80" s="52" t="s">
        <v>121</v>
      </c>
      <c r="F80" s="51">
        <v>6</v>
      </c>
      <c r="G80" s="51"/>
      <c r="H80" s="51"/>
      <c r="I80" s="304">
        <f t="shared" si="16"/>
        <v>2204481.5999999996</v>
      </c>
      <c r="J80" s="67"/>
      <c r="K80" s="67"/>
      <c r="L80" s="67"/>
      <c r="M80" s="67"/>
      <c r="N80" s="67"/>
      <c r="O80" s="67"/>
      <c r="P80" s="69"/>
      <c r="Q80" s="67"/>
      <c r="R80" s="70">
        <v>358.4</v>
      </c>
      <c r="S80" s="67">
        <f t="shared" si="17"/>
        <v>2051481.5999999999</v>
      </c>
      <c r="T80" s="67"/>
      <c r="U80" s="67"/>
      <c r="V80" s="67"/>
      <c r="W80" s="69"/>
      <c r="X80" s="69"/>
      <c r="Y80" s="69"/>
      <c r="Z80" s="67"/>
      <c r="AA80" s="67"/>
      <c r="AB80" s="67"/>
      <c r="AC80" s="67"/>
      <c r="AD80" s="67"/>
      <c r="AE80" s="67"/>
      <c r="AF80" s="67"/>
      <c r="AG80" s="69"/>
      <c r="AH80" s="67"/>
      <c r="AI80" s="69"/>
      <c r="AJ80" s="67"/>
      <c r="AK80" s="69"/>
      <c r="AL80" s="67"/>
      <c r="AM80" s="69"/>
      <c r="AN80" s="67"/>
      <c r="AO80" s="69"/>
      <c r="AP80" s="67"/>
      <c r="AQ80" s="69"/>
      <c r="AR80" s="67">
        <v>153000</v>
      </c>
      <c r="AS80" s="73"/>
      <c r="AT80" s="67"/>
    </row>
    <row r="81" spans="1:46" s="114" customFormat="1" x14ac:dyDescent="0.3">
      <c r="A81" s="51">
        <v>47</v>
      </c>
      <c r="B81" s="52" t="s">
        <v>70</v>
      </c>
      <c r="C81" s="52" t="s">
        <v>71</v>
      </c>
      <c r="D81" s="50" t="s">
        <v>78</v>
      </c>
      <c r="E81" s="52" t="s">
        <v>91</v>
      </c>
      <c r="F81" s="51">
        <v>18</v>
      </c>
      <c r="G81" s="51"/>
      <c r="H81" s="51"/>
      <c r="I81" s="304">
        <f t="shared" ref="I81" si="18">J81+K81+L81+M81+N81+O81+Q81+S81+U81+W81+Y81+AA81+AC81+AE81+AG81+AI81+AK81+AM81+AO81+AQ81+AR81</f>
        <v>3153400</v>
      </c>
      <c r="J81" s="67"/>
      <c r="K81" s="67"/>
      <c r="L81" s="67"/>
      <c r="M81" s="67"/>
      <c r="N81" s="67"/>
      <c r="O81" s="67"/>
      <c r="P81" s="69"/>
      <c r="Q81" s="67"/>
      <c r="R81" s="442">
        <v>650</v>
      </c>
      <c r="S81" s="67">
        <f>R81*4616</f>
        <v>3000400</v>
      </c>
      <c r="T81" s="67"/>
      <c r="U81" s="67"/>
      <c r="V81" s="67"/>
      <c r="W81" s="69"/>
      <c r="X81" s="69"/>
      <c r="Y81" s="69"/>
      <c r="Z81" s="67"/>
      <c r="AA81" s="67"/>
      <c r="AB81" s="67"/>
      <c r="AC81" s="67"/>
      <c r="AD81" s="67"/>
      <c r="AE81" s="67"/>
      <c r="AF81" s="67"/>
      <c r="AG81" s="69"/>
      <c r="AH81" s="67"/>
      <c r="AI81" s="69"/>
      <c r="AJ81" s="67"/>
      <c r="AK81" s="69"/>
      <c r="AL81" s="67"/>
      <c r="AM81" s="69"/>
      <c r="AN81" s="67"/>
      <c r="AO81" s="69"/>
      <c r="AP81" s="67"/>
      <c r="AQ81" s="69"/>
      <c r="AR81" s="67">
        <v>153000</v>
      </c>
      <c r="AS81" s="67"/>
      <c r="AT81" s="67"/>
    </row>
    <row r="82" spans="1:46" s="309" customFormat="1" x14ac:dyDescent="0.3">
      <c r="A82" s="51">
        <v>48</v>
      </c>
      <c r="B82" s="52" t="s">
        <v>70</v>
      </c>
      <c r="C82" s="50" t="s">
        <v>71</v>
      </c>
      <c r="D82" s="50" t="s">
        <v>80</v>
      </c>
      <c r="E82" s="50" t="s">
        <v>91</v>
      </c>
      <c r="F82" s="51">
        <v>3</v>
      </c>
      <c r="G82" s="51"/>
      <c r="H82" s="51"/>
      <c r="I82" s="304">
        <f>J82+K82+L82+M82+N82+O82+Q82+S82+U82+W82+Z82+AB82+AD82+AF82+AH82+AJ82+AL82+AN82+AP82+AR82+AS82</f>
        <v>6153000</v>
      </c>
      <c r="J82" s="67"/>
      <c r="K82" s="67"/>
      <c r="L82" s="67"/>
      <c r="M82" s="67"/>
      <c r="N82" s="67"/>
      <c r="O82" s="67"/>
      <c r="P82" s="69">
        <v>3</v>
      </c>
      <c r="Q82" s="67">
        <f>2000000*P82</f>
        <v>6000000</v>
      </c>
      <c r="R82" s="67"/>
      <c r="S82" s="67"/>
      <c r="T82" s="67"/>
      <c r="U82" s="67"/>
      <c r="V82" s="67"/>
      <c r="W82" s="69"/>
      <c r="X82" s="69"/>
      <c r="Y82" s="69"/>
      <c r="Z82" s="69"/>
      <c r="AA82" s="67"/>
      <c r="AB82" s="67"/>
      <c r="AC82" s="67"/>
      <c r="AD82" s="67"/>
      <c r="AE82" s="67"/>
      <c r="AF82" s="67"/>
      <c r="AG82" s="69"/>
      <c r="AH82" s="67"/>
      <c r="AI82" s="69"/>
      <c r="AJ82" s="67"/>
      <c r="AK82" s="69"/>
      <c r="AL82" s="67"/>
      <c r="AM82" s="69"/>
      <c r="AN82" s="67"/>
      <c r="AO82" s="69"/>
      <c r="AP82" s="67"/>
      <c r="AQ82" s="69"/>
      <c r="AR82" s="67">
        <v>153000</v>
      </c>
      <c r="AS82" s="67"/>
      <c r="AT82" s="67"/>
    </row>
    <row r="83" spans="1:46" s="115" customFormat="1" ht="26.85" customHeight="1" x14ac:dyDescent="0.3">
      <c r="A83" s="184"/>
      <c r="B83" s="465" t="s">
        <v>124</v>
      </c>
      <c r="C83" s="466"/>
      <c r="D83" s="466"/>
      <c r="E83" s="467"/>
      <c r="F83" s="187"/>
      <c r="G83" s="187"/>
      <c r="H83" s="187"/>
      <c r="I83" s="188">
        <f>SUM(I35:I82)</f>
        <v>204664024.19999999</v>
      </c>
      <c r="J83" s="188"/>
      <c r="K83" s="188"/>
      <c r="L83" s="188"/>
      <c r="M83" s="188"/>
      <c r="N83" s="188"/>
      <c r="O83" s="188">
        <f>SUM(O35:O82)</f>
        <v>1137716.5999999999</v>
      </c>
      <c r="P83" s="189">
        <f>SUM(P35:P82)</f>
        <v>4</v>
      </c>
      <c r="Q83" s="188">
        <f>SUM(Q35:Q82)</f>
        <v>8300000</v>
      </c>
      <c r="R83" s="188">
        <f>SUM(R35:R82)</f>
        <v>35161.000000000007</v>
      </c>
      <c r="S83" s="188">
        <f>SUM(S35:S82)</f>
        <v>186455027.59999996</v>
      </c>
      <c r="T83" s="189"/>
      <c r="U83" s="190"/>
      <c r="V83" s="188"/>
      <c r="W83" s="188"/>
      <c r="X83" s="188">
        <f>SUM(X35:X82)</f>
        <v>1396</v>
      </c>
      <c r="Y83" s="188">
        <f>SUM(Y35:Y82)</f>
        <v>2345280</v>
      </c>
      <c r="Z83" s="188"/>
      <c r="AA83" s="188"/>
      <c r="AB83" s="188"/>
      <c r="AC83" s="188"/>
      <c r="AD83" s="188"/>
      <c r="AE83" s="188"/>
      <c r="AF83" s="189">
        <f>SUM(AF35:AF82)</f>
        <v>3</v>
      </c>
      <c r="AG83" s="188"/>
      <c r="AH83" s="189"/>
      <c r="AI83" s="188"/>
      <c r="AJ83" s="189"/>
      <c r="AK83" s="188"/>
      <c r="AL83" s="189"/>
      <c r="AM83" s="188"/>
      <c r="AN83" s="189"/>
      <c r="AO83" s="188"/>
      <c r="AP83" s="189"/>
      <c r="AQ83" s="188"/>
      <c r="AR83" s="188">
        <f>SUM(AR35:AR82)</f>
        <v>6426000</v>
      </c>
      <c r="AS83" s="189"/>
    </row>
    <row r="84" spans="1:46" s="115" customFormat="1" ht="26.85" customHeight="1" x14ac:dyDescent="0.3">
      <c r="A84" s="184"/>
      <c r="B84" s="185"/>
      <c r="C84" s="186"/>
      <c r="D84" s="186"/>
      <c r="E84" s="186"/>
      <c r="F84" s="187"/>
      <c r="G84" s="187"/>
      <c r="H84" s="187"/>
      <c r="I84" s="188"/>
      <c r="J84" s="188"/>
      <c r="K84" s="188"/>
      <c r="L84" s="188"/>
      <c r="M84" s="188"/>
      <c r="N84" s="188"/>
      <c r="O84" s="188"/>
      <c r="P84" s="189"/>
      <c r="Q84" s="188"/>
      <c r="R84" s="188"/>
      <c r="S84" s="188"/>
      <c r="T84" s="189"/>
      <c r="U84" s="190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9"/>
      <c r="AG84" s="188"/>
      <c r="AH84" s="189"/>
      <c r="AI84" s="188"/>
      <c r="AJ84" s="189"/>
      <c r="AK84" s="188"/>
      <c r="AL84" s="189"/>
      <c r="AM84" s="188"/>
      <c r="AN84" s="189"/>
      <c r="AO84" s="188"/>
      <c r="AP84" s="189"/>
      <c r="AQ84" s="188"/>
      <c r="AR84" s="188"/>
      <c r="AS84" s="189"/>
    </row>
    <row r="85" spans="1:46" s="115" customFormat="1" ht="22.25" customHeight="1" x14ac:dyDescent="0.3">
      <c r="A85" s="184"/>
      <c r="B85" s="185"/>
      <c r="C85" s="186"/>
      <c r="D85" s="186"/>
      <c r="E85" s="186"/>
      <c r="F85" s="187"/>
      <c r="G85" s="187"/>
      <c r="H85" s="187"/>
      <c r="I85" s="188"/>
      <c r="J85" s="188"/>
      <c r="K85" s="188"/>
      <c r="L85" s="188"/>
      <c r="M85" s="188"/>
      <c r="N85" s="188"/>
      <c r="O85" s="188"/>
      <c r="P85" s="189"/>
      <c r="Q85" s="188"/>
      <c r="R85" s="188"/>
      <c r="S85" s="188"/>
      <c r="T85" s="189"/>
      <c r="U85" s="190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9"/>
      <c r="AG85" s="188"/>
      <c r="AH85" s="189"/>
      <c r="AI85" s="188"/>
      <c r="AJ85" s="189"/>
      <c r="AK85" s="188"/>
      <c r="AL85" s="189"/>
      <c r="AM85" s="188"/>
      <c r="AN85" s="189"/>
      <c r="AO85" s="188"/>
      <c r="AP85" s="189"/>
      <c r="AQ85" s="188"/>
      <c r="AR85" s="188"/>
      <c r="AS85" s="189"/>
    </row>
    <row r="86" spans="1:46" s="309" customFormat="1" ht="24.9" customHeight="1" x14ac:dyDescent="0.3">
      <c r="A86" s="399" t="s">
        <v>97</v>
      </c>
      <c r="B86" s="46"/>
      <c r="C86" s="44"/>
      <c r="D86" s="44"/>
      <c r="E86" s="400"/>
      <c r="F86" s="116"/>
      <c r="G86" s="401"/>
      <c r="H86" s="401"/>
    </row>
    <row r="87" spans="1:46" x14ac:dyDescent="0.3">
      <c r="A87" s="92"/>
      <c r="B87" s="93"/>
      <c r="C87" s="94"/>
      <c r="D87" s="94"/>
      <c r="E87" s="94"/>
      <c r="F87" s="95"/>
      <c r="G87" s="96"/>
      <c r="H87" s="96"/>
    </row>
    <row r="97" spans="1:8" s="114" customFormat="1" x14ac:dyDescent="0.3">
      <c r="A97" s="117"/>
      <c r="B97" s="118"/>
      <c r="C97" s="119"/>
      <c r="D97" s="119"/>
      <c r="E97" s="120"/>
      <c r="F97" s="121"/>
      <c r="G97" s="121"/>
      <c r="H97" s="121"/>
    </row>
    <row r="98" spans="1:8" s="114" customFormat="1" x14ac:dyDescent="0.3">
      <c r="A98" s="117"/>
      <c r="B98" s="118"/>
      <c r="C98" s="119"/>
      <c r="D98" s="119"/>
      <c r="E98" s="120"/>
      <c r="F98" s="121"/>
      <c r="G98" s="121"/>
      <c r="H98" s="121"/>
    </row>
    <row r="99" spans="1:8" s="114" customFormat="1" x14ac:dyDescent="0.3">
      <c r="A99" s="117"/>
      <c r="B99" s="118"/>
      <c r="C99" s="119"/>
      <c r="D99" s="119"/>
      <c r="E99" s="120"/>
      <c r="F99" s="121"/>
      <c r="G99" s="121"/>
      <c r="H99" s="121"/>
    </row>
    <row r="100" spans="1:8" s="114" customFormat="1" x14ac:dyDescent="0.3">
      <c r="A100" s="117"/>
      <c r="B100" s="118"/>
      <c r="C100" s="119"/>
      <c r="D100" s="119"/>
      <c r="E100" s="120"/>
      <c r="F100" s="121"/>
      <c r="G100" s="121"/>
      <c r="H100" s="121"/>
    </row>
    <row r="101" spans="1:8" s="114" customFormat="1" x14ac:dyDescent="0.3">
      <c r="A101" s="117"/>
      <c r="B101" s="118"/>
      <c r="C101" s="119"/>
      <c r="D101" s="119"/>
      <c r="E101" s="120"/>
      <c r="F101" s="121"/>
      <c r="G101" s="121"/>
      <c r="H101" s="121"/>
    </row>
    <row r="102" spans="1:8" s="114" customFormat="1" x14ac:dyDescent="0.3">
      <c r="A102" s="117"/>
      <c r="B102" s="118"/>
      <c r="C102" s="119"/>
      <c r="D102" s="119"/>
      <c r="E102" s="120"/>
      <c r="F102" s="121"/>
      <c r="G102" s="121"/>
      <c r="H102" s="121"/>
    </row>
    <row r="103" spans="1:8" s="114" customFormat="1" x14ac:dyDescent="0.3">
      <c r="A103" s="117"/>
      <c r="B103" s="118"/>
      <c r="C103" s="119"/>
      <c r="D103" s="119"/>
      <c r="E103" s="120"/>
      <c r="F103" s="121"/>
      <c r="G103" s="121"/>
      <c r="H103" s="121"/>
    </row>
    <row r="104" spans="1:8" s="114" customFormat="1" x14ac:dyDescent="0.3">
      <c r="A104" s="117"/>
      <c r="B104" s="118"/>
      <c r="C104" s="119"/>
      <c r="D104" s="119"/>
      <c r="E104" s="120"/>
      <c r="F104" s="121"/>
      <c r="G104" s="121"/>
      <c r="H104" s="121"/>
    </row>
    <row r="105" spans="1:8" s="114" customFormat="1" x14ac:dyDescent="0.3">
      <c r="A105" s="117"/>
      <c r="B105" s="118"/>
      <c r="C105" s="119"/>
      <c r="D105" s="119"/>
      <c r="E105" s="120"/>
      <c r="F105" s="121"/>
      <c r="G105" s="121"/>
      <c r="H105" s="121"/>
    </row>
    <row r="106" spans="1:8" s="114" customFormat="1" x14ac:dyDescent="0.3">
      <c r="A106" s="117"/>
      <c r="B106" s="118"/>
      <c r="C106" s="119"/>
      <c r="D106" s="119"/>
      <c r="E106" s="120"/>
      <c r="F106" s="121"/>
      <c r="G106" s="121"/>
      <c r="H106" s="121"/>
    </row>
    <row r="107" spans="1:8" s="114" customFormat="1" x14ac:dyDescent="0.3">
      <c r="A107" s="117"/>
      <c r="B107" s="118"/>
      <c r="C107" s="119"/>
      <c r="D107" s="119"/>
      <c r="E107" s="120"/>
      <c r="F107" s="121"/>
      <c r="G107" s="121"/>
      <c r="H107" s="121"/>
    </row>
    <row r="108" spans="1:8" s="114" customFormat="1" x14ac:dyDescent="0.3">
      <c r="A108" s="117"/>
      <c r="B108" s="118"/>
      <c r="C108" s="119"/>
      <c r="D108" s="119"/>
      <c r="E108" s="120"/>
      <c r="F108" s="121"/>
      <c r="G108" s="121"/>
      <c r="H108" s="121"/>
    </row>
    <row r="109" spans="1:8" s="114" customFormat="1" x14ac:dyDescent="0.3">
      <c r="A109" s="117"/>
      <c r="B109" s="118"/>
      <c r="C109" s="119"/>
      <c r="D109" s="119"/>
      <c r="E109" s="120"/>
      <c r="F109" s="121"/>
      <c r="G109" s="121"/>
      <c r="H109" s="121"/>
    </row>
    <row r="110" spans="1:8" s="114" customFormat="1" x14ac:dyDescent="0.3">
      <c r="A110" s="117"/>
      <c r="B110" s="118"/>
      <c r="C110" s="119"/>
      <c r="D110" s="119"/>
      <c r="E110" s="120"/>
      <c r="F110" s="121"/>
      <c r="G110" s="121"/>
      <c r="H110" s="121"/>
    </row>
    <row r="111" spans="1:8" s="114" customFormat="1" x14ac:dyDescent="0.3">
      <c r="A111" s="117"/>
      <c r="B111" s="118"/>
      <c r="C111" s="119"/>
      <c r="D111" s="119"/>
      <c r="E111" s="120"/>
      <c r="F111" s="121"/>
      <c r="G111" s="121"/>
      <c r="H111" s="121"/>
    </row>
    <row r="112" spans="1:8" s="114" customFormat="1" x14ac:dyDescent="0.3">
      <c r="A112" s="117"/>
      <c r="B112" s="118"/>
      <c r="C112" s="119"/>
      <c r="D112" s="119"/>
      <c r="E112" s="120"/>
      <c r="F112" s="121"/>
      <c r="G112" s="121"/>
      <c r="H112" s="121"/>
    </row>
    <row r="113" spans="1:8" s="114" customFormat="1" x14ac:dyDescent="0.3">
      <c r="A113" s="117"/>
      <c r="B113" s="118"/>
      <c r="C113" s="119"/>
      <c r="D113" s="119"/>
      <c r="E113" s="120"/>
      <c r="F113" s="121"/>
      <c r="G113" s="121"/>
      <c r="H113" s="121"/>
    </row>
    <row r="114" spans="1:8" s="114" customFormat="1" x14ac:dyDescent="0.3">
      <c r="A114" s="117"/>
      <c r="B114" s="118"/>
      <c r="C114" s="119"/>
      <c r="D114" s="119"/>
      <c r="E114" s="120"/>
      <c r="F114" s="121"/>
      <c r="G114" s="121"/>
      <c r="H114" s="121"/>
    </row>
    <row r="115" spans="1:8" s="114" customFormat="1" x14ac:dyDescent="0.3">
      <c r="A115" s="117"/>
      <c r="B115" s="118"/>
      <c r="C115" s="119"/>
      <c r="D115" s="119"/>
      <c r="E115" s="120"/>
      <c r="F115" s="121"/>
      <c r="G115" s="121"/>
      <c r="H115" s="121"/>
    </row>
    <row r="116" spans="1:8" s="114" customFormat="1" x14ac:dyDescent="0.3">
      <c r="A116" s="117"/>
      <c r="B116" s="118"/>
      <c r="C116" s="119"/>
      <c r="D116" s="119"/>
      <c r="E116" s="120"/>
      <c r="F116" s="121"/>
      <c r="G116" s="121"/>
      <c r="H116" s="121"/>
    </row>
    <row r="117" spans="1:8" s="114" customFormat="1" x14ac:dyDescent="0.3">
      <c r="A117" s="117"/>
      <c r="B117" s="118"/>
      <c r="C117" s="119"/>
      <c r="D117" s="119"/>
      <c r="E117" s="120"/>
      <c r="F117" s="121"/>
      <c r="G117" s="121"/>
      <c r="H117" s="121"/>
    </row>
    <row r="118" spans="1:8" s="114" customFormat="1" x14ac:dyDescent="0.3">
      <c r="A118" s="117"/>
      <c r="B118" s="118"/>
      <c r="C118" s="119"/>
      <c r="D118" s="119"/>
      <c r="E118" s="120"/>
      <c r="F118" s="121"/>
      <c r="G118" s="121"/>
      <c r="H118" s="121"/>
    </row>
    <row r="119" spans="1:8" s="114" customFormat="1" x14ac:dyDescent="0.3">
      <c r="A119" s="117"/>
      <c r="B119" s="118"/>
      <c r="C119" s="119"/>
      <c r="D119" s="119"/>
      <c r="E119" s="120"/>
      <c r="F119" s="121"/>
      <c r="G119" s="121"/>
      <c r="H119" s="121"/>
    </row>
    <row r="120" spans="1:8" s="114" customFormat="1" x14ac:dyDescent="0.3">
      <c r="A120" s="117"/>
      <c r="B120" s="118"/>
      <c r="C120" s="119"/>
      <c r="D120" s="119"/>
      <c r="E120" s="120"/>
      <c r="F120" s="121"/>
      <c r="G120" s="121"/>
      <c r="H120" s="121"/>
    </row>
    <row r="121" spans="1:8" s="114" customFormat="1" x14ac:dyDescent="0.3">
      <c r="A121" s="117"/>
      <c r="B121" s="118"/>
      <c r="C121" s="119"/>
      <c r="D121" s="119"/>
      <c r="E121" s="120"/>
      <c r="F121" s="121"/>
      <c r="G121" s="121"/>
      <c r="H121" s="121"/>
    </row>
    <row r="122" spans="1:8" s="114" customFormat="1" x14ac:dyDescent="0.3">
      <c r="A122" s="117"/>
      <c r="B122" s="118"/>
      <c r="C122" s="119"/>
      <c r="D122" s="119"/>
      <c r="E122" s="120"/>
      <c r="F122" s="121"/>
      <c r="G122" s="121"/>
      <c r="H122" s="121"/>
    </row>
    <row r="123" spans="1:8" s="114" customFormat="1" x14ac:dyDescent="0.3">
      <c r="A123" s="117"/>
      <c r="B123" s="118"/>
      <c r="C123" s="119"/>
      <c r="D123" s="119"/>
      <c r="E123" s="120"/>
      <c r="F123" s="121"/>
      <c r="G123" s="121"/>
      <c r="H123" s="121"/>
    </row>
    <row r="124" spans="1:8" s="114" customFormat="1" x14ac:dyDescent="0.3">
      <c r="A124" s="117"/>
      <c r="B124" s="118"/>
      <c r="C124" s="119"/>
      <c r="D124" s="119"/>
      <c r="E124" s="120"/>
      <c r="F124" s="121"/>
      <c r="G124" s="121"/>
      <c r="H124" s="121"/>
    </row>
    <row r="125" spans="1:8" s="114" customFormat="1" x14ac:dyDescent="0.3">
      <c r="A125" s="117"/>
      <c r="B125" s="118"/>
      <c r="C125" s="119"/>
      <c r="D125" s="119"/>
      <c r="E125" s="120"/>
      <c r="F125" s="121"/>
      <c r="G125" s="121"/>
      <c r="H125" s="121"/>
    </row>
    <row r="126" spans="1:8" s="114" customFormat="1" x14ac:dyDescent="0.3">
      <c r="A126" s="117"/>
      <c r="B126" s="118"/>
      <c r="C126" s="119"/>
      <c r="D126" s="119"/>
      <c r="E126" s="120"/>
      <c r="F126" s="121"/>
      <c r="G126" s="121"/>
      <c r="H126" s="121"/>
    </row>
    <row r="127" spans="1:8" s="114" customFormat="1" x14ac:dyDescent="0.3">
      <c r="A127" s="117"/>
      <c r="B127" s="118"/>
      <c r="C127" s="119"/>
      <c r="D127" s="119"/>
      <c r="E127" s="120"/>
      <c r="F127" s="121"/>
      <c r="G127" s="121"/>
      <c r="H127" s="121"/>
    </row>
    <row r="128" spans="1:8" s="114" customFormat="1" x14ac:dyDescent="0.3">
      <c r="A128" s="117"/>
      <c r="B128" s="118"/>
      <c r="C128" s="119"/>
      <c r="D128" s="119"/>
      <c r="E128" s="120"/>
      <c r="F128" s="121"/>
      <c r="G128" s="121"/>
      <c r="H128" s="121"/>
    </row>
    <row r="129" spans="1:8" s="114" customFormat="1" x14ac:dyDescent="0.3">
      <c r="A129" s="117"/>
      <c r="B129" s="118"/>
      <c r="C129" s="119"/>
      <c r="D129" s="119"/>
      <c r="E129" s="120"/>
      <c r="F129" s="121"/>
      <c r="G129" s="121"/>
      <c r="H129" s="121"/>
    </row>
    <row r="130" spans="1:8" s="114" customFormat="1" x14ac:dyDescent="0.3">
      <c r="A130" s="117"/>
      <c r="B130" s="118"/>
      <c r="C130" s="119"/>
      <c r="D130" s="119"/>
      <c r="E130" s="120"/>
      <c r="F130" s="121"/>
      <c r="G130" s="121"/>
      <c r="H130" s="121"/>
    </row>
    <row r="131" spans="1:8" s="114" customFormat="1" x14ac:dyDescent="0.3">
      <c r="A131" s="117"/>
      <c r="B131" s="118"/>
      <c r="C131" s="119"/>
      <c r="D131" s="119"/>
      <c r="E131" s="120"/>
      <c r="F131" s="121"/>
      <c r="G131" s="121"/>
      <c r="H131" s="121"/>
    </row>
    <row r="132" spans="1:8" s="114" customFormat="1" x14ac:dyDescent="0.3">
      <c r="A132" s="117"/>
      <c r="B132" s="118"/>
      <c r="C132" s="119"/>
      <c r="D132" s="119"/>
      <c r="E132" s="120"/>
      <c r="F132" s="121"/>
      <c r="G132" s="121"/>
      <c r="H132" s="121"/>
    </row>
    <row r="133" spans="1:8" s="114" customFormat="1" x14ac:dyDescent="0.3">
      <c r="A133" s="117"/>
      <c r="B133" s="118"/>
      <c r="C133" s="119"/>
      <c r="D133" s="119"/>
      <c r="E133" s="120"/>
      <c r="F133" s="121"/>
      <c r="G133" s="121"/>
      <c r="H133" s="121"/>
    </row>
    <row r="134" spans="1:8" s="114" customFormat="1" x14ac:dyDescent="0.3">
      <c r="A134" s="117"/>
      <c r="B134" s="118"/>
      <c r="C134" s="119"/>
      <c r="D134" s="119"/>
      <c r="E134" s="120"/>
      <c r="F134" s="121"/>
      <c r="G134" s="121"/>
      <c r="H134" s="121"/>
    </row>
  </sheetData>
  <sheetProtection autoFilter="0"/>
  <autoFilter ref="A9:AV9"/>
  <mergeCells count="34">
    <mergeCell ref="B83:E83"/>
    <mergeCell ref="AO2:AS2"/>
    <mergeCell ref="AR6:AR7"/>
    <mergeCell ref="H7:H8"/>
    <mergeCell ref="AH7:AI7"/>
    <mergeCell ref="AF6:AG7"/>
    <mergeCell ref="AH6:AQ6"/>
    <mergeCell ref="X6:Y7"/>
    <mergeCell ref="R6:S7"/>
    <mergeCell ref="G7:G8"/>
    <mergeCell ref="T6:U7"/>
    <mergeCell ref="V6:W7"/>
    <mergeCell ref="AM3:AS3"/>
    <mergeCell ref="A6:A8"/>
    <mergeCell ref="B6:H6"/>
    <mergeCell ref="I6:I7"/>
    <mergeCell ref="J6:O6"/>
    <mergeCell ref="P6:Q7"/>
    <mergeCell ref="AH1:AS1"/>
    <mergeCell ref="A5:AS5"/>
    <mergeCell ref="Z6:AA7"/>
    <mergeCell ref="F7:F8"/>
    <mergeCell ref="E7:E8"/>
    <mergeCell ref="B7:B8"/>
    <mergeCell ref="C7:C8"/>
    <mergeCell ref="D7:D8"/>
    <mergeCell ref="AJ7:AK7"/>
    <mergeCell ref="AL7:AM7"/>
    <mergeCell ref="AS6:AS7"/>
    <mergeCell ref="AN7:AO7"/>
    <mergeCell ref="AB6:AC7"/>
    <mergeCell ref="AD6:AE7"/>
    <mergeCell ref="AP7:AQ7"/>
    <mergeCell ref="W1:AE1"/>
  </mergeCells>
  <conditionalFormatting sqref="AS49 AS44:AS45 AS54 AS81 AS56">
    <cfRule type="expression" dxfId="600" priority="340" stopIfTrue="1">
      <formula>BB44&gt;0</formula>
    </cfRule>
  </conditionalFormatting>
  <conditionalFormatting sqref="AR24:AR25 AR11:AR20">
    <cfRule type="expression" dxfId="599" priority="333" stopIfTrue="1">
      <formula>BA11&gt;0</formula>
    </cfRule>
  </conditionalFormatting>
  <conditionalFormatting sqref="AR21:AR22">
    <cfRule type="expression" dxfId="598" priority="329" stopIfTrue="1">
      <formula>BA21&gt;0</formula>
    </cfRule>
  </conditionalFormatting>
  <conditionalFormatting sqref="AR26">
    <cfRule type="expression" dxfId="597" priority="315" stopIfTrue="1">
      <formula>BA26&gt;0</formula>
    </cfRule>
  </conditionalFormatting>
  <conditionalFormatting sqref="AR23">
    <cfRule type="expression" dxfId="596" priority="307" stopIfTrue="1">
      <formula>BA23&gt;0</formula>
    </cfRule>
  </conditionalFormatting>
  <conditionalFormatting sqref="AR27">
    <cfRule type="expression" dxfId="595" priority="297" stopIfTrue="1">
      <formula>BA27&gt;0</formula>
    </cfRule>
  </conditionalFormatting>
  <conditionalFormatting sqref="AR28:AR29">
    <cfRule type="expression" dxfId="594" priority="289" stopIfTrue="1">
      <formula>BA28&gt;0</formula>
    </cfRule>
  </conditionalFormatting>
  <conditionalFormatting sqref="AS51">
    <cfRule type="expression" dxfId="593" priority="195" stopIfTrue="1">
      <formula>BB51&gt;0</formula>
    </cfRule>
  </conditionalFormatting>
  <conditionalFormatting sqref="AS53">
    <cfRule type="expression" dxfId="592" priority="170" stopIfTrue="1">
      <formula>BB53&gt;0</formula>
    </cfRule>
  </conditionalFormatting>
  <conditionalFormatting sqref="AS39">
    <cfRule type="expression" dxfId="591" priority="161" stopIfTrue="1">
      <formula>BB39&gt;0</formula>
    </cfRule>
  </conditionalFormatting>
  <conditionalFormatting sqref="AS73">
    <cfRule type="expression" dxfId="590" priority="151" stopIfTrue="1">
      <formula>BB73&gt;0</formula>
    </cfRule>
  </conditionalFormatting>
  <conditionalFormatting sqref="AS43">
    <cfRule type="expression" dxfId="589" priority="141" stopIfTrue="1">
      <formula>BB43&gt;0</formula>
    </cfRule>
  </conditionalFormatting>
  <conditionalFormatting sqref="AS71">
    <cfRule type="expression" dxfId="588" priority="123" stopIfTrue="1">
      <formula>BB71&gt;0</formula>
    </cfRule>
  </conditionalFormatting>
  <conditionalFormatting sqref="AS52">
    <cfRule type="expression" dxfId="587" priority="113" stopIfTrue="1">
      <formula>BB52&gt;0</formula>
    </cfRule>
  </conditionalFormatting>
  <conditionalFormatting sqref="AS64">
    <cfRule type="expression" dxfId="586" priority="105" stopIfTrue="1">
      <formula>BB64&gt;0</formula>
    </cfRule>
  </conditionalFormatting>
  <conditionalFormatting sqref="AS55">
    <cfRule type="expression" dxfId="585" priority="95" stopIfTrue="1">
      <formula>BB55&gt;0</formula>
    </cfRule>
  </conditionalFormatting>
  <conditionalFormatting sqref="AS40">
    <cfRule type="expression" dxfId="584" priority="85" stopIfTrue="1">
      <formula>BB40&gt;0</formula>
    </cfRule>
  </conditionalFormatting>
  <conditionalFormatting sqref="AS42">
    <cfRule type="expression" dxfId="583" priority="75" stopIfTrue="1">
      <formula>BB42&gt;0</formula>
    </cfRule>
  </conditionalFormatting>
  <conditionalFormatting sqref="AS41">
    <cfRule type="expression" dxfId="582" priority="52" stopIfTrue="1">
      <formula>BB41&gt;0</formula>
    </cfRule>
  </conditionalFormatting>
  <conditionalFormatting sqref="AS66:AS68">
    <cfRule type="expression" dxfId="581" priority="45" stopIfTrue="1">
      <formula>BB66&gt;0</formula>
    </cfRule>
  </conditionalFormatting>
  <conditionalFormatting sqref="AS74:AS80">
    <cfRule type="expression" dxfId="580" priority="36" stopIfTrue="1">
      <formula>BB74&gt;0</formula>
    </cfRule>
  </conditionalFormatting>
  <conditionalFormatting sqref="AS50">
    <cfRule type="expression" dxfId="579" priority="29" stopIfTrue="1">
      <formula>BB50&gt;0</formula>
    </cfRule>
  </conditionalFormatting>
  <conditionalFormatting sqref="AS72">
    <cfRule type="expression" dxfId="578" priority="21" stopIfTrue="1">
      <formula>BB72&gt;0</formula>
    </cfRule>
  </conditionalFormatting>
  <conditionalFormatting sqref="AS69">
    <cfRule type="expression" dxfId="577" priority="14" stopIfTrue="1">
      <formula>BB69&gt;0</formula>
    </cfRule>
  </conditionalFormatting>
  <conditionalFormatting sqref="AS70">
    <cfRule type="expression" dxfId="576" priority="7" stopIfTrue="1">
      <formula>BB70&gt;0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28" fitToWidth="0" fitToHeight="0" pageOrder="overThenDown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30" stopIfTrue="1" id="{2F53C814-381C-4EDD-B15E-C17B73141DFD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31" stopIfTrue="1" id="{A65DAED4-019D-45EB-A54B-F8871A9F0DA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32" stopIfTrue="1" id="{5B215C26-D9A2-4FFF-B785-6320E91334B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AC26:AI29 V26:AA29 J24:Q25 T24:AQ25</xm:sqref>
        </x14:conditionalFormatting>
        <x14:conditionalFormatting xmlns:xm="http://schemas.microsoft.com/office/excel/2006/main">
          <x14:cfRule type="expression" priority="326" stopIfTrue="1" id="{84784A53-236D-4FDC-A011-F9C72D1AF7E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C21:H21 E22:H22 C22 C86:F86 C87</xm:sqref>
        </x14:conditionalFormatting>
        <x14:conditionalFormatting xmlns:xm="http://schemas.microsoft.com/office/excel/2006/main">
          <x14:cfRule type="expression" priority="325" stopIfTrue="1" id="{1167FCA6-13F2-43DA-8161-0EF131C0362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27" stopIfTrue="1" id="{AF826AFF-88E3-436F-A264-97ED585749B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8" stopIfTrue="1" id="{D72430DF-9E11-4A76-B54A-CE2733921EB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AQ21:AQ22 AK21:AK22 AM21:AM22 AO21:AO22 T21:AI22 J21:Q22</xm:sqref>
        </x14:conditionalFormatting>
        <x14:conditionalFormatting xmlns:xm="http://schemas.microsoft.com/office/excel/2006/main">
          <x14:cfRule type="expression" priority="322" stopIfTrue="1" id="{141273C8-926B-4C24-A8BB-5E47FD11882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23" stopIfTrue="1" id="{99EFD28B-D140-4E09-A2D4-CFAAA0F8E62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4" stopIfTrue="1" id="{76F56BA2-2C15-45EF-A1A0-9011EB6BC80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AJ21:AJ22 AL21:AL22 AN21:AN22 AP21:AP22</xm:sqref>
        </x14:conditionalFormatting>
        <x14:conditionalFormatting xmlns:xm="http://schemas.microsoft.com/office/excel/2006/main">
          <x14:cfRule type="expression" priority="319" stopIfTrue="1" id="{F2D9EFD4-A811-4173-A3C7-345A76670F8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C11:H20</xm:sqref>
        </x14:conditionalFormatting>
        <x14:conditionalFormatting xmlns:xm="http://schemas.microsoft.com/office/excel/2006/main">
          <x14:cfRule type="expression" priority="318" stopIfTrue="1" id="{5A34FE77-0FF2-4373-AA12-4B7F9A8130C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20" stopIfTrue="1" id="{A6856C4C-222C-4870-95D5-C4392435184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1" stopIfTrue="1" id="{5673FCCF-959B-41E4-9AA2-264F78382B8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J11:AQ20</xm:sqref>
        </x14:conditionalFormatting>
        <x14:conditionalFormatting xmlns:xm="http://schemas.microsoft.com/office/excel/2006/main">
          <x14:cfRule type="expression" priority="316" stopIfTrue="1" id="{849D89AC-A71D-468D-82A6-160BF457386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317" stopIfTrue="1" id="{E05DAC54-FAD4-4F05-9349-CA2D2E8930D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I26:I29 I11:I23</xm:sqref>
        </x14:conditionalFormatting>
        <x14:conditionalFormatting xmlns:xm="http://schemas.microsoft.com/office/excel/2006/main">
          <x14:cfRule type="expression" priority="312" stopIfTrue="1" id="{0E71038F-203D-49B5-894E-AA02C367A72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C26:H26</xm:sqref>
        </x14:conditionalFormatting>
        <x14:conditionalFormatting xmlns:xm="http://schemas.microsoft.com/office/excel/2006/main">
          <x14:cfRule type="expression" priority="311" stopIfTrue="1" id="{713C485F-673F-4C9B-A4E2-25C4EA4F48C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13" stopIfTrue="1" id="{2CFAC91B-508C-4362-A184-CD5BACD5398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4" stopIfTrue="1" id="{302C03FD-86C5-4C47-8079-83E97408CC6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AQ26 AK26 AM26 AO26 J26:R26 T26:U26</xm:sqref>
        </x14:conditionalFormatting>
        <x14:conditionalFormatting xmlns:xm="http://schemas.microsoft.com/office/excel/2006/main">
          <x14:cfRule type="expression" priority="308" stopIfTrue="1" id="{736937F3-C047-44E9-97C0-B71A70313B4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09" stopIfTrue="1" id="{7F58E314-EEDF-4E17-BE16-6B4897AD130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0" stopIfTrue="1" id="{6AF0BF50-D858-48FD-8B97-9F297A40474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AJ26 AL26 AN26 AP26</xm:sqref>
        </x14:conditionalFormatting>
        <x14:conditionalFormatting xmlns:xm="http://schemas.microsoft.com/office/excel/2006/main">
          <x14:cfRule type="expression" priority="304" stopIfTrue="1" id="{6DD44FF8-5AB2-4EB7-844B-837801B13F4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C23:H23</xm:sqref>
        </x14:conditionalFormatting>
        <x14:conditionalFormatting xmlns:xm="http://schemas.microsoft.com/office/excel/2006/main">
          <x14:cfRule type="expression" priority="303" stopIfTrue="1" id="{1BEEC36A-8535-4B76-BD76-B15EE50D243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05" stopIfTrue="1" id="{A556ADE9-4F86-4805-9806-D2D8F1DA988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6" stopIfTrue="1" id="{A60B97B3-9B06-430B-9598-BF45FF361BF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J23:Q23 T23:AI23 AQ23 AK23 AM23 AO23</xm:sqref>
        </x14:conditionalFormatting>
        <x14:conditionalFormatting xmlns:xm="http://schemas.microsoft.com/office/excel/2006/main">
          <x14:cfRule type="expression" priority="300" stopIfTrue="1" id="{5A6742FC-1568-41FC-B0C9-71DD39A8D93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01" stopIfTrue="1" id="{2D023C12-D020-4020-88D2-726A468E5D0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2" stopIfTrue="1" id="{6C749A79-8F93-4B0E-9ED5-27DACE2C415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AJ23 AL23 AN23 AP23</xm:sqref>
        </x14:conditionalFormatting>
        <x14:conditionalFormatting xmlns:xm="http://schemas.microsoft.com/office/excel/2006/main">
          <x14:cfRule type="expression" priority="298" stopIfTrue="1" id="{B780FC41-55F0-4132-A0A7-539B64D60D9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99" stopIfTrue="1" id="{EA952500-C19F-420F-89C9-C8E0E78D998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I31:I33</xm:sqref>
        </x14:conditionalFormatting>
        <x14:conditionalFormatting xmlns:xm="http://schemas.microsoft.com/office/excel/2006/main">
          <x14:cfRule type="expression" priority="294" stopIfTrue="1" id="{53C7E4E5-AC81-47F8-B14D-BCCC1D3535D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C27:H27</xm:sqref>
        </x14:conditionalFormatting>
        <x14:conditionalFormatting xmlns:xm="http://schemas.microsoft.com/office/excel/2006/main">
          <x14:cfRule type="expression" priority="293" stopIfTrue="1" id="{B44267B4-ADB8-4693-9EAF-2FD1F610EC4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95" stopIfTrue="1" id="{11C9F577-6970-4C1B-9E52-297562D966D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96" stopIfTrue="1" id="{103FDF2B-C220-4956-B62C-C0D333D66AD5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AQ27 AK27 AM27 AO27 J27:R27 T27:U27</xm:sqref>
        </x14:conditionalFormatting>
        <x14:conditionalFormatting xmlns:xm="http://schemas.microsoft.com/office/excel/2006/main">
          <x14:cfRule type="expression" priority="290" stopIfTrue="1" id="{F5779963-42E8-4AFD-9FBF-43DFF662F74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91" stopIfTrue="1" id="{17DDD198-720A-4AC4-9C27-8EE70100168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92" stopIfTrue="1" id="{7CE10642-4BB4-4BD9-842A-62FA1E35818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AJ27 AL27 AN27 AP27</xm:sqref>
        </x14:conditionalFormatting>
        <x14:conditionalFormatting xmlns:xm="http://schemas.microsoft.com/office/excel/2006/main">
          <x14:cfRule type="expression" priority="286" stopIfTrue="1" id="{BBD379DD-A62C-4B61-9AA7-1065CD8EA15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C28:H29</xm:sqref>
        </x14:conditionalFormatting>
        <x14:conditionalFormatting xmlns:xm="http://schemas.microsoft.com/office/excel/2006/main">
          <x14:cfRule type="expression" priority="285" stopIfTrue="1" id="{21C6A9C1-D676-45D9-96B7-77D3F7C83E3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87" stopIfTrue="1" id="{BB82A594-38E8-4A1F-9A4E-5C2B89E4DB3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8" stopIfTrue="1" id="{19FF7284-E241-4F28-AD74-CEBCB82D8B9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AQ28:AQ29 AK28:AK29 AM28:AM29 AO28:AO29 J29:U29 J28:R28 T28:U28</xm:sqref>
        </x14:conditionalFormatting>
        <x14:conditionalFormatting xmlns:xm="http://schemas.microsoft.com/office/excel/2006/main">
          <x14:cfRule type="expression" priority="282" stopIfTrue="1" id="{301DD0B3-CA53-46FB-9BB3-DF38EB24A0D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83" stopIfTrue="1" id="{BFD71CC9-E844-4EB2-BA41-3862BB04505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4" stopIfTrue="1" id="{F0BAA034-4E86-43FD-BD6B-DF4BE093BCD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AJ28:AJ29 AL28:AL29 AN28:AN29 AP28:AP29</xm:sqref>
        </x14:conditionalFormatting>
        <x14:conditionalFormatting xmlns:xm="http://schemas.microsoft.com/office/excel/2006/main">
          <x14:cfRule type="expression" priority="279" stopIfTrue="1" id="{E6F3C0BF-9067-4275-9A5E-8D20DC7104F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80" stopIfTrue="1" id="{97F866A9-7ABB-498D-8EFE-4E84AFCD693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1" stopIfTrue="1" id="{31F6BE09-58D7-4BD5-B293-DA6D7B18DF5D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R21:S22</xm:sqref>
        </x14:conditionalFormatting>
        <x14:conditionalFormatting xmlns:xm="http://schemas.microsoft.com/office/excel/2006/main">
          <x14:cfRule type="expression" priority="278" stopIfTrue="1" id="{D18D2589-E352-420F-AE60-260367229DB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C24:H25</xm:sqref>
        </x14:conditionalFormatting>
        <x14:conditionalFormatting xmlns:xm="http://schemas.microsoft.com/office/excel/2006/main">
          <x14:cfRule type="expression" priority="276" stopIfTrue="1" id="{0C5D050D-5FEE-48A8-9ACC-A2E560461DA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77" stopIfTrue="1" id="{8291C661-ACE7-42A7-8797-63D6A19C009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I24:I25</xm:sqref>
        </x14:conditionalFormatting>
        <x14:conditionalFormatting xmlns:xm="http://schemas.microsoft.com/office/excel/2006/main">
          <x14:cfRule type="expression" priority="275" stopIfTrue="1" id="{C4B77E8C-593F-4D48-B891-4EC41BCB672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expression" priority="239" stopIfTrue="1" id="{017A570A-25A9-4BE0-B5A4-4D203D9726C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D87</xm:sqref>
        </x14:conditionalFormatting>
        <x14:conditionalFormatting xmlns:xm="http://schemas.microsoft.com/office/excel/2006/main">
          <x14:cfRule type="expression" priority="270" stopIfTrue="1" id="{1FC313F5-8803-4AC1-8B30-DB52AB993AD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E87</xm:sqref>
        </x14:conditionalFormatting>
        <x14:conditionalFormatting xmlns:xm="http://schemas.microsoft.com/office/excel/2006/main">
          <x14:cfRule type="expression" priority="190" stopIfTrue="1" id="{4DCE3F11-508D-4980-B81C-FE228E2B46F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91" stopIfTrue="1" id="{17389655-D7C0-4BF2-8796-00793A96F3E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I51</xm:sqref>
        </x14:conditionalFormatting>
        <x14:conditionalFormatting xmlns:xm="http://schemas.microsoft.com/office/excel/2006/main">
          <x14:cfRule type="expression" priority="192" stopIfTrue="1" id="{5C1F2AD2-6207-44B0-B64E-30FF64B2E02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93" stopIfTrue="1" id="{64A926D1-D379-4869-A862-33B551522A5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94" stopIfTrue="1" id="{8F42809C-F1A8-48D0-B3AF-90F41344742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J51:Q51 S51:AR51</xm:sqref>
        </x14:conditionalFormatting>
        <x14:conditionalFormatting xmlns:xm="http://schemas.microsoft.com/office/excel/2006/main">
          <x14:cfRule type="expression" priority="189" stopIfTrue="1" id="{21CA2F18-0BA9-464E-970E-1B4EB9D7F635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C51:D51</xm:sqref>
        </x14:conditionalFormatting>
        <x14:conditionalFormatting xmlns:xm="http://schemas.microsoft.com/office/excel/2006/main">
          <x14:cfRule type="expression" priority="188" stopIfTrue="1" id="{A3B812A6-1116-400C-89AB-BFAE40E9D12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C51:D51</xm:sqref>
        </x14:conditionalFormatting>
        <x14:conditionalFormatting xmlns:xm="http://schemas.microsoft.com/office/excel/2006/main">
          <x14:cfRule type="expression" priority="187" stopIfTrue="1" id="{2451FA23-4FCA-42B3-93BC-2032D319DD9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E51</xm:sqref>
        </x14:conditionalFormatting>
        <x14:conditionalFormatting xmlns:xm="http://schemas.microsoft.com/office/excel/2006/main">
          <x14:cfRule type="expression" priority="181" stopIfTrue="1" id="{BF82FDDD-0EDA-4B10-806E-EAC1EE00A26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82" stopIfTrue="1" id="{B2392C0E-C38E-473B-AAF9-38E06865599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I56 I54</xm:sqref>
        </x14:conditionalFormatting>
        <x14:conditionalFormatting xmlns:xm="http://schemas.microsoft.com/office/excel/2006/main">
          <x14:cfRule type="expression" priority="183" stopIfTrue="1" id="{0B9331C6-225E-4FF7-AFBA-62CB33BBC04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84" stopIfTrue="1" id="{C46F920F-AB7A-43CB-AEF2-7A1127FC7B7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85" stopIfTrue="1" id="{C036170C-3737-4B35-B67E-29A650A822F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J56:Q56 J54:Q54 S56:AR56 S54:AR54</xm:sqref>
        </x14:conditionalFormatting>
        <x14:conditionalFormatting xmlns:xm="http://schemas.microsoft.com/office/excel/2006/main">
          <x14:cfRule type="expression" priority="179" stopIfTrue="1" id="{A9625CBD-09D4-4D7E-B5E8-C7909123ACD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C56:H56 C54:H54</xm:sqref>
        </x14:conditionalFormatting>
        <x14:conditionalFormatting xmlns:xm="http://schemas.microsoft.com/office/excel/2006/main">
          <x14:cfRule type="expression" priority="172" stopIfTrue="1" id="{7A9A3353-5822-4F25-B5B9-EC29044C5E1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73" stopIfTrue="1" id="{4B3D670A-3522-46BC-99BB-5197E9A1C08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I81 I44</xm:sqref>
        </x14:conditionalFormatting>
        <x14:conditionalFormatting xmlns:xm="http://schemas.microsoft.com/office/excel/2006/main">
          <x14:cfRule type="expression" priority="174" stopIfTrue="1" id="{E8406CE7-B309-4BA2-B464-09C4B7BBFF6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75" stopIfTrue="1" id="{855B8D67-24A5-4C00-9B2A-4AFE8E4629C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76" stopIfTrue="1" id="{B18307DA-DBF4-4335-A4A5-2E40178CEC0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J81:Q81 J44:Q44 S81:AR81 S44:AR44</xm:sqref>
        </x14:conditionalFormatting>
        <x14:conditionalFormatting xmlns:xm="http://schemas.microsoft.com/office/excel/2006/main">
          <x14:cfRule type="expression" priority="171" stopIfTrue="1" id="{33341203-4D4B-4DEA-B0C7-144D8598269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C81:E81 C44:E44</xm:sqref>
        </x14:conditionalFormatting>
        <x14:conditionalFormatting xmlns:xm="http://schemas.microsoft.com/office/excel/2006/main">
          <x14:cfRule type="expression" priority="165" stopIfTrue="1" id="{76CBB645-2FEB-4C94-B027-EEAA799C221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66" stopIfTrue="1" id="{5CDAB793-B5FE-4361-99BB-AA2BE81AC07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I53</xm:sqref>
        </x14:conditionalFormatting>
        <x14:conditionalFormatting xmlns:xm="http://schemas.microsoft.com/office/excel/2006/main">
          <x14:cfRule type="expression" priority="167" stopIfTrue="1" id="{582F6C01-2BA8-4928-96CB-FB35CEE0596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68" stopIfTrue="1" id="{B110551A-8604-4AEF-A17F-5AE6FA00DED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9" stopIfTrue="1" id="{FA3375F7-AC76-4BA7-9AD6-73B48FD4066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J53:Q53 S53:AR53</xm:sqref>
        </x14:conditionalFormatting>
        <x14:conditionalFormatting xmlns:xm="http://schemas.microsoft.com/office/excel/2006/main">
          <x14:cfRule type="expression" priority="163" stopIfTrue="1" id="{80B51B59-7FC7-4C22-8062-CC5B9605A53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C53</xm:sqref>
        </x14:conditionalFormatting>
        <x14:conditionalFormatting xmlns:xm="http://schemas.microsoft.com/office/excel/2006/main">
          <x14:cfRule type="expression" priority="164" stopIfTrue="1" id="{6CFF65E3-66E4-4EE1-A03E-D16784CBDF2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E53:H53</xm:sqref>
        </x14:conditionalFormatting>
        <x14:conditionalFormatting xmlns:xm="http://schemas.microsoft.com/office/excel/2006/main">
          <x14:cfRule type="expression" priority="162" stopIfTrue="1" id="{129A29A6-9220-4686-A27E-5A5715C8F6D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D53</xm:sqref>
        </x14:conditionalFormatting>
        <x14:conditionalFormatting xmlns:xm="http://schemas.microsoft.com/office/excel/2006/main">
          <x14:cfRule type="expression" priority="156" stopIfTrue="1" id="{9D8E6868-6F54-4E74-8251-C60688DBD1E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57" stopIfTrue="1" id="{B4EF2F6C-3634-4D4A-9A51-322018033B4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158" stopIfTrue="1" id="{060697D8-85DA-46C6-9E54-37B484451D2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59" stopIfTrue="1" id="{E6F83C0A-0A3E-4750-9B21-01FAA4810311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0" stopIfTrue="1" id="{CD57F747-33A9-4C15-96AB-ADEEDA46AC5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J39:Q39 S39:AR39</xm:sqref>
        </x14:conditionalFormatting>
        <x14:conditionalFormatting xmlns:xm="http://schemas.microsoft.com/office/excel/2006/main">
          <x14:cfRule type="expression" priority="155" stopIfTrue="1" id="{37399B74-85E2-4217-B68C-544231882C5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C39:H39</xm:sqref>
        </x14:conditionalFormatting>
        <x14:conditionalFormatting xmlns:xm="http://schemas.microsoft.com/office/excel/2006/main">
          <x14:cfRule type="expression" priority="152" stopIfTrue="1" id="{2DC7D318-1BDE-4A29-8DFF-C6740E7FA87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53" stopIfTrue="1" id="{14A95D5B-3B61-49E2-8F7E-B24148AB232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54" stopIfTrue="1" id="{3499007D-F9B6-4C7E-83AD-38065165740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R39</xm:sqref>
        </x14:conditionalFormatting>
        <x14:conditionalFormatting xmlns:xm="http://schemas.microsoft.com/office/excel/2006/main">
          <x14:cfRule type="expression" priority="146" stopIfTrue="1" id="{58BC02FE-0021-4347-8B9D-F2AD5D96F73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47" stopIfTrue="1" id="{84CFE15F-EC71-461D-B43C-55D7E9FB00E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I73</xm:sqref>
        </x14:conditionalFormatting>
        <x14:conditionalFormatting xmlns:xm="http://schemas.microsoft.com/office/excel/2006/main">
          <x14:cfRule type="expression" priority="148" stopIfTrue="1" id="{2BD2EDA8-4ABF-4FF1-8C9E-C925B735CCA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49" stopIfTrue="1" id="{9163FF30-6C54-4439-B0E3-E0E0A77EF1C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50" stopIfTrue="1" id="{28C380EC-EAF8-47DD-B367-6B5977B137E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J73:Q73 S73:AR73</xm:sqref>
        </x14:conditionalFormatting>
        <x14:conditionalFormatting xmlns:xm="http://schemas.microsoft.com/office/excel/2006/main">
          <x14:cfRule type="expression" priority="145" stopIfTrue="1" id="{329408DA-9668-4E8E-BC5C-DD1EEC85246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C73:H73</xm:sqref>
        </x14:conditionalFormatting>
        <x14:conditionalFormatting xmlns:xm="http://schemas.microsoft.com/office/excel/2006/main">
          <x14:cfRule type="expression" priority="142" stopIfTrue="1" id="{68B56887-1916-4686-A53F-1F45E832289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43" stopIfTrue="1" id="{9813F8AA-7976-4EB0-A49A-A15FA6BD1CD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44" stopIfTrue="1" id="{A2B47DAF-D80C-4A0F-AE30-C7CF0C1DECE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R73</xm:sqref>
        </x14:conditionalFormatting>
        <x14:conditionalFormatting xmlns:xm="http://schemas.microsoft.com/office/excel/2006/main">
          <x14:cfRule type="expression" priority="136" stopIfTrue="1" id="{0B1666FC-C12A-4BD6-9DC2-357278B7D86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37" stopIfTrue="1" id="{22107E2F-C406-4A39-932F-F63A3566338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138" stopIfTrue="1" id="{A8E4E72E-6D53-4989-B24C-58946C632E2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39" stopIfTrue="1" id="{9FCEF5A8-CEB6-45B1-8423-E6DD03A5DD3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40" stopIfTrue="1" id="{36F9B8DC-D8D8-432C-9F8E-9439C9B236D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J43:Q43 S43:AR43</xm:sqref>
        </x14:conditionalFormatting>
        <x14:conditionalFormatting xmlns:xm="http://schemas.microsoft.com/office/excel/2006/main">
          <x14:cfRule type="expression" priority="135" stopIfTrue="1" id="{C60AC294-E4E7-46EF-9153-C015A0ED86A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C43:E43</xm:sqref>
        </x14:conditionalFormatting>
        <x14:conditionalFormatting xmlns:xm="http://schemas.microsoft.com/office/excel/2006/main">
          <x14:cfRule type="expression" priority="129" stopIfTrue="1" id="{C9D8C1CF-779F-4E0A-9E68-DC152F31212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30" stopIfTrue="1" id="{AF3E1517-0DC9-4D01-A806-88CD273E16B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I49 I45</xm:sqref>
        </x14:conditionalFormatting>
        <x14:conditionalFormatting xmlns:xm="http://schemas.microsoft.com/office/excel/2006/main">
          <x14:cfRule type="expression" priority="131" stopIfTrue="1" id="{35F5AA28-D5B4-49C8-954B-F9CBDF4FC7D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32" stopIfTrue="1" id="{8B700E37-A724-4F70-9933-9D57EBCF537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3" stopIfTrue="1" id="{35106FD7-2AB4-43D8-8702-E67DEB0F625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J49:Q49 J45:Q45 S49:AR49 S45:AR45</xm:sqref>
        </x14:conditionalFormatting>
        <x14:conditionalFormatting xmlns:xm="http://schemas.microsoft.com/office/excel/2006/main">
          <x14:cfRule type="expression" priority="128" stopIfTrue="1" id="{7E257DA5-7285-4959-A620-D7A76AE47F1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C45:H45</xm:sqref>
        </x14:conditionalFormatting>
        <x14:conditionalFormatting xmlns:xm="http://schemas.microsoft.com/office/excel/2006/main">
          <x14:cfRule type="expression" priority="127" stopIfTrue="1" id="{7E1A946E-8F25-49C0-885B-0FCCE1DAA78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C49:H49</xm:sqref>
        </x14:conditionalFormatting>
        <x14:conditionalFormatting xmlns:xm="http://schemas.microsoft.com/office/excel/2006/main">
          <x14:cfRule type="expression" priority="124" stopIfTrue="1" id="{0E1F9B13-D03F-488F-AA0D-1A697B614E6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5" stopIfTrue="1" id="{2454A691-7972-47FC-B196-B86A521D658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26" stopIfTrue="1" id="{5527CDBB-5938-4D52-AA90-8E096195A87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R49</xm:sqref>
        </x14:conditionalFormatting>
        <x14:conditionalFormatting xmlns:xm="http://schemas.microsoft.com/office/excel/2006/main">
          <x14:cfRule type="expression" priority="118" stopIfTrue="1" id="{7B315ABF-906B-4CDD-9F3D-43589DC5BAC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19" stopIfTrue="1" id="{49B71C6D-20CB-468E-BDB0-555D21FA19F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I71</xm:sqref>
        </x14:conditionalFormatting>
        <x14:conditionalFormatting xmlns:xm="http://schemas.microsoft.com/office/excel/2006/main">
          <x14:cfRule type="expression" priority="120" stopIfTrue="1" id="{E6EDCC6B-FDC1-49A9-9F9D-9A94666B7661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1" stopIfTrue="1" id="{6165A097-4365-46A7-A8AB-E5A6A308E3E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22" stopIfTrue="1" id="{1D00951C-9F3A-4770-8B3C-F32E85D861A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J71:Q71 S71:AR71</xm:sqref>
        </x14:conditionalFormatting>
        <x14:conditionalFormatting xmlns:xm="http://schemas.microsoft.com/office/excel/2006/main">
          <x14:cfRule type="expression" priority="117" stopIfTrue="1" id="{438C978F-A0AB-41CD-A0B7-BE71BFFF53ED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C71:H71</xm:sqref>
        </x14:conditionalFormatting>
        <x14:conditionalFormatting xmlns:xm="http://schemas.microsoft.com/office/excel/2006/main">
          <x14:cfRule type="expression" priority="114" stopIfTrue="1" id="{6E3A8822-728D-4197-91B7-2292F35D441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15" stopIfTrue="1" id="{BB33B060-57A1-486F-A182-5835A6F7807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16" stopIfTrue="1" id="{73F40B1E-CAD9-4BA4-BF9B-FB4D2A915A4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R71</xm:sqref>
        </x14:conditionalFormatting>
        <x14:conditionalFormatting xmlns:xm="http://schemas.microsoft.com/office/excel/2006/main">
          <x14:cfRule type="expression" priority="108" stopIfTrue="1" id="{6E6402CE-95C9-445C-985C-0EDD8F80EEF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09" stopIfTrue="1" id="{592CA13D-2442-4D21-96DC-50685E79428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I52</xm:sqref>
        </x14:conditionalFormatting>
        <x14:conditionalFormatting xmlns:xm="http://schemas.microsoft.com/office/excel/2006/main">
          <x14:cfRule type="expression" priority="110" stopIfTrue="1" id="{D4373F65-C134-456E-BA0F-1655EC99908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11" stopIfTrue="1" id="{CC56C01D-71CC-4698-9250-A4D4795D063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12" stopIfTrue="1" id="{C3EA5CEA-F23B-4027-B235-BBBD5FA9D92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J52:Q52 S52:AR52</xm:sqref>
        </x14:conditionalFormatting>
        <x14:conditionalFormatting xmlns:xm="http://schemas.microsoft.com/office/excel/2006/main">
          <x14:cfRule type="expression" priority="106" stopIfTrue="1" id="{45320A08-3030-46C8-BCF7-DB4850D3359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C52:E52</xm:sqref>
        </x14:conditionalFormatting>
        <x14:conditionalFormatting xmlns:xm="http://schemas.microsoft.com/office/excel/2006/main">
          <x14:cfRule type="expression" priority="107" stopIfTrue="1" id="{506A5B76-CFB5-4E73-AE64-5ED82F30956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F52:H52</xm:sqref>
        </x14:conditionalFormatting>
        <x14:conditionalFormatting xmlns:xm="http://schemas.microsoft.com/office/excel/2006/main">
          <x14:cfRule type="expression" priority="100" stopIfTrue="1" id="{E69BEAF1-01F9-4A82-B40A-52533895D5B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01" stopIfTrue="1" id="{07E896E1-A6AE-44D7-87ED-72BA6891E2E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I64</xm:sqref>
        </x14:conditionalFormatting>
        <x14:conditionalFormatting xmlns:xm="http://schemas.microsoft.com/office/excel/2006/main">
          <x14:cfRule type="expression" priority="102" stopIfTrue="1" id="{5CE0237E-7ED6-4DF2-B659-D2431BAC12A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03" stopIfTrue="1" id="{5C057D5A-2E39-4CFB-BE32-6D882473438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04" stopIfTrue="1" id="{F81D59BB-48A8-461C-B0D3-12DAC667859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J64:Q64 S64:AR64</xm:sqref>
        </x14:conditionalFormatting>
        <x14:conditionalFormatting xmlns:xm="http://schemas.microsoft.com/office/excel/2006/main">
          <x14:cfRule type="expression" priority="99" stopIfTrue="1" id="{D4E51540-0687-4F14-AD33-4343E19B3A6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C64:H64</xm:sqref>
        </x14:conditionalFormatting>
        <x14:conditionalFormatting xmlns:xm="http://schemas.microsoft.com/office/excel/2006/main">
          <x14:cfRule type="expression" priority="96" stopIfTrue="1" id="{20570FFB-FD15-49D2-8CF9-FBDA11457C4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97" stopIfTrue="1" id="{AAF42EE7-606E-4180-A161-44A69230C51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98" stopIfTrue="1" id="{FBD10297-507A-4F04-B779-50C7FB17D1D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R64</xm:sqref>
        </x14:conditionalFormatting>
        <x14:conditionalFormatting xmlns:xm="http://schemas.microsoft.com/office/excel/2006/main">
          <x14:cfRule type="expression" priority="90" stopIfTrue="1" id="{44FC9BEA-CD3E-4F73-AAF3-D10E859FEA8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91" stopIfTrue="1" id="{B8C2EF4D-BFB4-4316-95A5-DE4CCBB7F19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I55</xm:sqref>
        </x14:conditionalFormatting>
        <x14:conditionalFormatting xmlns:xm="http://schemas.microsoft.com/office/excel/2006/main">
          <x14:cfRule type="expression" priority="92" stopIfTrue="1" id="{C6D00F9C-235B-43A9-957C-081D6E0ACDB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93" stopIfTrue="1" id="{35E6FA55-DAA4-42C8-B95C-807D15F9C86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94" stopIfTrue="1" id="{FE5E6F18-D44B-4767-BB9F-F6F034DD5A6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J55:Q55 S55:AR55</xm:sqref>
        </x14:conditionalFormatting>
        <x14:conditionalFormatting xmlns:xm="http://schemas.microsoft.com/office/excel/2006/main">
          <x14:cfRule type="expression" priority="89" stopIfTrue="1" id="{ED40E7F4-8903-4C3E-ABDE-1217B0003DC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C55:H55</xm:sqref>
        </x14:conditionalFormatting>
        <x14:conditionalFormatting xmlns:xm="http://schemas.microsoft.com/office/excel/2006/main">
          <x14:cfRule type="expression" priority="86" stopIfTrue="1" id="{1A627FA0-FC21-4FC6-8485-967AE0CC0AA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87" stopIfTrue="1" id="{61605099-218B-4D1F-8954-8D8B3441D03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8" stopIfTrue="1" id="{CC8B9BDF-CC75-498D-9415-834A32045225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R55</xm:sqref>
        </x14:conditionalFormatting>
        <x14:conditionalFormatting xmlns:xm="http://schemas.microsoft.com/office/excel/2006/main">
          <x14:cfRule type="expression" priority="80" stopIfTrue="1" id="{9B8FEADB-A6FF-4942-AFEE-EFCF06D026B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1" stopIfTrue="1" id="{4BEFD78E-D0F6-4555-A9A3-ECE9AB6F1E1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I40</xm:sqref>
        </x14:conditionalFormatting>
        <x14:conditionalFormatting xmlns:xm="http://schemas.microsoft.com/office/excel/2006/main">
          <x14:cfRule type="expression" priority="82" stopIfTrue="1" id="{B4F19242-21DF-49C1-9708-E0A9E8A46AA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83" stopIfTrue="1" id="{FE3FAAB1-711B-4604-9B82-DDD591ABC76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84" stopIfTrue="1" id="{B606C316-7568-430F-B634-B69E229627E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J40:Q40 S40:AR40</xm:sqref>
        </x14:conditionalFormatting>
        <x14:conditionalFormatting xmlns:xm="http://schemas.microsoft.com/office/excel/2006/main">
          <x14:cfRule type="expression" priority="79" stopIfTrue="1" id="{78DECD78-F8DE-4369-9345-DA2B1CA77AAD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C40:H40</xm:sqref>
        </x14:conditionalFormatting>
        <x14:conditionalFormatting xmlns:xm="http://schemas.microsoft.com/office/excel/2006/main">
          <x14:cfRule type="expression" priority="76" stopIfTrue="1" id="{059EE33C-2D62-453B-B43F-AD2C7A3D0FA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77" stopIfTrue="1" id="{2D94960C-08A3-48E0-9FDA-AB5885E5A78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8420A856-DF02-45CD-A7B6-6D7106DD34C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R40</xm:sqref>
        </x14:conditionalFormatting>
        <x14:conditionalFormatting xmlns:xm="http://schemas.microsoft.com/office/excel/2006/main">
          <x14:cfRule type="expression" priority="70" stopIfTrue="1" id="{5FD9655A-671D-4DB3-96E3-BDA45FC53A5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1" stopIfTrue="1" id="{73DD85DC-B62F-4E50-8617-91451FCF03C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I60 I42</xm:sqref>
        </x14:conditionalFormatting>
        <x14:conditionalFormatting xmlns:xm="http://schemas.microsoft.com/office/excel/2006/main">
          <x14:cfRule type="expression" priority="72" stopIfTrue="1" id="{D5589657-42C3-457A-AB8C-6B736795306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73" stopIfTrue="1" id="{7EC4A8DE-3F5E-4FA2-B49A-6056C404A5F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4" stopIfTrue="1" id="{C77FC47E-A842-4EFA-828B-118FA7EBF95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J42:Q42 S42:AR42 S60 AR60</xm:sqref>
        </x14:conditionalFormatting>
        <x14:conditionalFormatting xmlns:xm="http://schemas.microsoft.com/office/excel/2006/main">
          <x14:cfRule type="expression" priority="69" stopIfTrue="1" id="{DB58156B-65C6-43E2-ADAD-A89EEBE00A4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C42:H42 C60</xm:sqref>
        </x14:conditionalFormatting>
        <x14:conditionalFormatting xmlns:xm="http://schemas.microsoft.com/office/excel/2006/main">
          <x14:cfRule type="expression" priority="66" stopIfTrue="1" id="{BEB10909-C47F-4A92-9761-EC2D9C26323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67" stopIfTrue="1" id="{98F2614C-9934-4F34-AD77-C007A0E5BC1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8" stopIfTrue="1" id="{D1684722-4D08-4FCC-A275-8271421D25C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R42</xm:sqref>
        </x14:conditionalFormatting>
        <x14:conditionalFormatting xmlns:xm="http://schemas.microsoft.com/office/excel/2006/main">
          <x14:cfRule type="expression" priority="65" stopIfTrue="1" id="{4B38157B-FC3E-4E25-BE3B-5F789445CBF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D60:E60</xm:sqref>
        </x14:conditionalFormatting>
        <x14:conditionalFormatting xmlns:xm="http://schemas.microsoft.com/office/excel/2006/main">
          <x14:cfRule type="expression" priority="60" stopIfTrue="1" id="{ED00E608-0369-4BBE-920C-3034F0C6D2D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1" stopIfTrue="1" id="{E9328920-E865-4AF3-BCD7-2A9288E955E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I61</xm:sqref>
        </x14:conditionalFormatting>
        <x14:conditionalFormatting xmlns:xm="http://schemas.microsoft.com/office/excel/2006/main">
          <x14:cfRule type="expression" priority="62" stopIfTrue="1" id="{083D374C-A1B2-4FFB-9DD7-1474F30C3C1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63" stopIfTrue="1" id="{6DA36BC7-5CAF-4366-822C-D3A3CFB3E32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64" stopIfTrue="1" id="{5CAAC145-1006-4A89-8F78-609A24B11B7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J61:AS61 AR82</xm:sqref>
        </x14:conditionalFormatting>
        <x14:conditionalFormatting xmlns:xm="http://schemas.microsoft.com/office/excel/2006/main">
          <x14:cfRule type="expression" priority="59" stopIfTrue="1" id="{F9BC0855-FE57-4D3F-95BE-2EED467C864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C61:H61</xm:sqref>
        </x14:conditionalFormatting>
        <x14:conditionalFormatting xmlns:xm="http://schemas.microsoft.com/office/excel/2006/main">
          <x14:cfRule type="expression" priority="54" stopIfTrue="1" id="{791F2500-233A-4DD0-87D6-C06F32A4CB7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20D87148-609B-47A7-9AA3-2610B0FA415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I82</xm:sqref>
        </x14:conditionalFormatting>
        <x14:conditionalFormatting xmlns:xm="http://schemas.microsoft.com/office/excel/2006/main">
          <x14:cfRule type="expression" priority="56" stopIfTrue="1" id="{C2F453B3-A2A3-48D5-B40D-B641C74110A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57" stopIfTrue="1" id="{946126CD-1DCB-4263-9C0A-1060B7DEF1D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58" stopIfTrue="1" id="{3E1E3EE2-410D-4FA1-8752-5B8657DC4C5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J82:AQ82 AS82</xm:sqref>
        </x14:conditionalFormatting>
        <x14:conditionalFormatting xmlns:xm="http://schemas.microsoft.com/office/excel/2006/main">
          <x14:cfRule type="expression" priority="53" stopIfTrue="1" id="{7FCCE372-0A0D-4292-A741-A3230EC0B03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C82:H82</xm:sqref>
        </x14:conditionalFormatting>
        <x14:conditionalFormatting xmlns:xm="http://schemas.microsoft.com/office/excel/2006/main">
          <x14:cfRule type="expression" priority="47" stopIfTrue="1" id="{FA814760-3AE9-4473-93C5-D334CB5C2DE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6E495C09-98C6-4378-A7FC-674D2985E0F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I41</xm:sqref>
        </x14:conditionalFormatting>
        <x14:conditionalFormatting xmlns:xm="http://schemas.microsoft.com/office/excel/2006/main">
          <x14:cfRule type="expression" priority="49" stopIfTrue="1" id="{8CFE33EA-8EB5-46F4-9DB7-C7F6BC23D661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50" stopIfTrue="1" id="{08F6A8EA-3A82-447A-B641-D825FB80D24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51" stopIfTrue="1" id="{38CBF2AE-997D-4FE5-B1AD-31460092EA3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J41:Q41 S41:AR41</xm:sqref>
        </x14:conditionalFormatting>
        <x14:conditionalFormatting xmlns:xm="http://schemas.microsoft.com/office/excel/2006/main">
          <x14:cfRule type="expression" priority="46" stopIfTrue="1" id="{D1F5D3A5-CF51-43AB-9682-5FEB50EAEB4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C41:H41</xm:sqref>
        </x14:conditionalFormatting>
        <x14:conditionalFormatting xmlns:xm="http://schemas.microsoft.com/office/excel/2006/main">
          <x14:cfRule type="expression" priority="40" stopIfTrue="1" id="{0E295DAF-5269-4F9C-B1D3-F889879A76C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1" stopIfTrue="1" id="{94F0DFCF-0CCD-4271-9F21-929FC4F1D70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I66:I68</xm:sqref>
        </x14:conditionalFormatting>
        <x14:conditionalFormatting xmlns:xm="http://schemas.microsoft.com/office/excel/2006/main">
          <x14:cfRule type="expression" priority="42" stopIfTrue="1" id="{EAC42464-E141-4311-A0B8-CC2E6E62ED0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43" stopIfTrue="1" id="{F42AFFB2-7989-4691-833D-094E854A47C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44" stopIfTrue="1" id="{6BDC00C0-ED34-42CE-8831-9AF52388239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J66:Q68 S66:AR68</xm:sqref>
        </x14:conditionalFormatting>
        <x14:conditionalFormatting xmlns:xm="http://schemas.microsoft.com/office/excel/2006/main">
          <x14:cfRule type="expression" priority="39" stopIfTrue="1" id="{721E93DA-DAAB-4643-92B5-637599145D4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C67:H67</xm:sqref>
        </x14:conditionalFormatting>
        <x14:conditionalFormatting xmlns:xm="http://schemas.microsoft.com/office/excel/2006/main">
          <x14:cfRule type="expression" priority="38" stopIfTrue="1" id="{062C8855-AE66-464A-B937-1EF777A4E43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C66:H66</xm:sqref>
        </x14:conditionalFormatting>
        <x14:conditionalFormatting xmlns:xm="http://schemas.microsoft.com/office/excel/2006/main">
          <x14:cfRule type="expression" priority="37" stopIfTrue="1" id="{9C1B66F6-733D-4377-BDAD-5147F6F3648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C68:H68</xm:sqref>
        </x14:conditionalFormatting>
        <x14:conditionalFormatting xmlns:xm="http://schemas.microsoft.com/office/excel/2006/main">
          <x14:cfRule type="expression" priority="31" stopIfTrue="1" id="{190E4F5B-3BAB-4251-A468-B109C6E07C9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97A7A9A2-6195-4065-8C83-01DB63DA4F1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I74:I80</xm:sqref>
        </x14:conditionalFormatting>
        <x14:conditionalFormatting xmlns:xm="http://schemas.microsoft.com/office/excel/2006/main">
          <x14:cfRule type="expression" priority="33" stopIfTrue="1" id="{2D47E8A9-30B4-498F-99F8-D8CB4ADD13F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4" stopIfTrue="1" id="{1B68302E-6302-45F1-9B27-D2926E28AC0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5" stopIfTrue="1" id="{72E8B24E-1D80-4DFB-A198-2E64519E93E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J74:Q80 S74:AR80</xm:sqref>
        </x14:conditionalFormatting>
        <x14:conditionalFormatting xmlns:xm="http://schemas.microsoft.com/office/excel/2006/main">
          <x14:cfRule type="expression" priority="30" stopIfTrue="1" id="{D710D5D1-DC83-47EF-A519-93A5D4FAE47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C74:H80</xm:sqref>
        </x14:conditionalFormatting>
        <x14:conditionalFormatting xmlns:xm="http://schemas.microsoft.com/office/excel/2006/main">
          <x14:cfRule type="expression" priority="24" stopIfTrue="1" id="{45FE41BC-D2E6-4240-8C33-8F39F0D01E2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DD7A3F86-EF0E-443F-8C40-94A88272E811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I50</xm:sqref>
        </x14:conditionalFormatting>
        <x14:conditionalFormatting xmlns:xm="http://schemas.microsoft.com/office/excel/2006/main">
          <x14:cfRule type="expression" priority="26" stopIfTrue="1" id="{7DB2EB60-956B-469F-AAF2-55DFA23B186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7" stopIfTrue="1" id="{B66D0A09-C0A0-4A8D-951C-FB4C8027CBF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8" stopIfTrue="1" id="{2EB8FC80-51ED-4774-B471-C8C45B9BA5D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J50:Q50 S50:AR50</xm:sqref>
        </x14:conditionalFormatting>
        <x14:conditionalFormatting xmlns:xm="http://schemas.microsoft.com/office/excel/2006/main">
          <x14:cfRule type="expression" priority="23" stopIfTrue="1" id="{A7452B99-F85A-4B72-B3BE-B95C3EB60D7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C50:H50</xm:sqref>
        </x14:conditionalFormatting>
        <x14:conditionalFormatting xmlns:xm="http://schemas.microsoft.com/office/excel/2006/main">
          <x14:cfRule type="expression" priority="22" stopIfTrue="1" id="{A9440AED-0F4D-495C-8713-9E4E10C599F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C50:H50</xm:sqref>
        </x14:conditionalFormatting>
        <x14:conditionalFormatting xmlns:xm="http://schemas.microsoft.com/office/excel/2006/main">
          <x14:cfRule type="expression" priority="16" stopIfTrue="1" id="{266CA378-D993-4FD0-ACDB-65F54B62EF0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7" stopIfTrue="1" id="{44059C9B-A8DA-4BAD-A9B6-04D6402FDE4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I72</xm:sqref>
        </x14:conditionalFormatting>
        <x14:conditionalFormatting xmlns:xm="http://schemas.microsoft.com/office/excel/2006/main">
          <x14:cfRule type="expression" priority="18" stopIfTrue="1" id="{616DC878-33E4-49D9-A2C8-FB9191FED56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9" stopIfTrue="1" id="{4ECA1268-797D-4292-A9F7-743F6157195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0" stopIfTrue="1" id="{557C3235-AEC9-423E-8E0B-2B9A0E9F0CB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J72:Q72 S72:AR72</xm:sqref>
        </x14:conditionalFormatting>
        <x14:conditionalFormatting xmlns:xm="http://schemas.microsoft.com/office/excel/2006/main">
          <x14:cfRule type="expression" priority="15" stopIfTrue="1" id="{4DCD03DE-88BB-4BD7-B1BC-4C333840AEC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C72:H72</xm:sqref>
        </x14:conditionalFormatting>
        <x14:conditionalFormatting xmlns:xm="http://schemas.microsoft.com/office/excel/2006/main">
          <x14:cfRule type="expression" priority="9" stopIfTrue="1" id="{52B7FA58-3692-4FA8-A036-EC3DDDF63BE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0" stopIfTrue="1" id="{4E9207BE-087D-4B0B-B251-9D0B0BAF18D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I69</xm:sqref>
        </x14:conditionalFormatting>
        <x14:conditionalFormatting xmlns:xm="http://schemas.microsoft.com/office/excel/2006/main">
          <x14:cfRule type="expression" priority="11" stopIfTrue="1" id="{8C36C699-5473-4A7E-9BD9-D0725B9D99C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" stopIfTrue="1" id="{908FF905-BC63-447C-BAF2-FEE926C3B20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63777023-48E3-4E81-B9A2-D5284743807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J69:Q69 S69:AR69</xm:sqref>
        </x14:conditionalFormatting>
        <x14:conditionalFormatting xmlns:xm="http://schemas.microsoft.com/office/excel/2006/main">
          <x14:cfRule type="expression" priority="8" stopIfTrue="1" id="{87AED180-7040-4C7C-B237-54A1CCF29DC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C69:H69</xm:sqref>
        </x14:conditionalFormatting>
        <x14:conditionalFormatting xmlns:xm="http://schemas.microsoft.com/office/excel/2006/main">
          <x14:cfRule type="expression" priority="2" stopIfTrue="1" id="{37D64AA1-84E2-4623-8CD7-49CE3D1346A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" stopIfTrue="1" id="{76E48472-5F6E-4FE6-849C-143B5A0B816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I35:I38 I46:I48 I57:I59 I62:I63 I70 I65</xm:sqref>
        </x14:conditionalFormatting>
        <x14:conditionalFormatting xmlns:xm="http://schemas.microsoft.com/office/excel/2006/main">
          <x14:cfRule type="expression" priority="4" stopIfTrue="1" id="{521620FE-277C-46C4-AC11-F61F0BBE744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5" stopIfTrue="1" id="{1C023868-9D60-4587-AC94-67FAEA5AF46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6" stopIfTrue="1" id="{5B7AA37A-7431-45BA-A368-1A2D16D8D04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J70:Q70 S70:AR70 AR46 AR48 AR65 AR57:AR59</xm:sqref>
        </x14:conditionalFormatting>
        <x14:conditionalFormatting xmlns:xm="http://schemas.microsoft.com/office/excel/2006/main">
          <x14:cfRule type="expression" priority="1" stopIfTrue="1" id="{D193FCCB-417D-48F8-B827-466BAE4741B5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C70:H70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S15"/>
  <sheetViews>
    <sheetView view="pageBreakPreview" zoomScale="85" zoomScaleNormal="85" zoomScaleSheetLayoutView="85" workbookViewId="0">
      <selection activeCell="S7" sqref="S6:S7"/>
    </sheetView>
  </sheetViews>
  <sheetFormatPr defaultColWidth="9.109375" defaultRowHeight="15.05" x14ac:dyDescent="0.25"/>
  <cols>
    <col min="1" max="1" width="4.109375" style="267" customWidth="1"/>
    <col min="2" max="2" width="39.109375" style="267" customWidth="1"/>
    <col min="3" max="3" width="15" style="267" customWidth="1"/>
    <col min="4" max="4" width="21.44140625" style="267" customWidth="1"/>
    <col min="5" max="12" width="9.88671875" style="267" customWidth="1"/>
    <col min="13" max="13" width="16.109375" style="267" customWidth="1"/>
    <col min="14" max="14" width="16.77734375" style="267" customWidth="1"/>
    <col min="15" max="16384" width="9.109375" style="267"/>
  </cols>
  <sheetData>
    <row r="1" spans="1:19" ht="60.9" customHeight="1" x14ac:dyDescent="0.25">
      <c r="A1" s="248"/>
      <c r="B1" s="266"/>
      <c r="C1" s="266"/>
      <c r="D1" s="266"/>
      <c r="E1" s="266"/>
      <c r="F1" s="472" t="s">
        <v>101</v>
      </c>
      <c r="G1" s="472"/>
      <c r="H1" s="472"/>
      <c r="I1" s="472"/>
      <c r="J1" s="472"/>
      <c r="K1" s="472"/>
      <c r="L1" s="472"/>
      <c r="M1" s="472"/>
      <c r="N1" s="472"/>
    </row>
    <row r="2" spans="1:19" ht="26.2" customHeight="1" x14ac:dyDescent="0.25">
      <c r="A2" s="248"/>
      <c r="B2" s="266"/>
      <c r="C2" s="266"/>
      <c r="D2" s="266"/>
      <c r="E2" s="266"/>
      <c r="F2" s="249"/>
      <c r="G2" s="249"/>
      <c r="H2" s="249"/>
      <c r="I2" s="249"/>
      <c r="J2" s="249"/>
      <c r="K2" s="249"/>
      <c r="L2" s="472" t="s">
        <v>151</v>
      </c>
      <c r="M2" s="472"/>
      <c r="N2" s="472"/>
    </row>
    <row r="3" spans="1:19" ht="44.55" customHeight="1" x14ac:dyDescent="0.25">
      <c r="A3" s="248"/>
      <c r="B3" s="266"/>
      <c r="C3" s="266"/>
      <c r="D3" s="266"/>
      <c r="E3" s="266"/>
      <c r="F3" s="249"/>
      <c r="G3" s="249"/>
      <c r="H3" s="249"/>
      <c r="I3" s="249"/>
      <c r="J3" s="249"/>
      <c r="K3" s="249"/>
      <c r="L3" s="249"/>
      <c r="M3" s="249"/>
      <c r="N3" s="249"/>
    </row>
    <row r="4" spans="1:19" ht="40.6" customHeight="1" x14ac:dyDescent="0.25">
      <c r="A4" s="473" t="s">
        <v>140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</row>
    <row r="5" spans="1:19" ht="35.200000000000003" customHeight="1" x14ac:dyDescent="0.25">
      <c r="A5" s="474" t="s">
        <v>0</v>
      </c>
      <c r="B5" s="474" t="s">
        <v>62</v>
      </c>
      <c r="C5" s="475" t="s">
        <v>63</v>
      </c>
      <c r="D5" s="475" t="s">
        <v>8</v>
      </c>
      <c r="E5" s="474" t="s">
        <v>64</v>
      </c>
      <c r="F5" s="474"/>
      <c r="G5" s="474"/>
      <c r="H5" s="474"/>
      <c r="I5" s="474"/>
      <c r="J5" s="474" t="s">
        <v>9</v>
      </c>
      <c r="K5" s="474"/>
      <c r="L5" s="474"/>
      <c r="M5" s="474"/>
      <c r="N5" s="474"/>
    </row>
    <row r="6" spans="1:19" ht="47.15" customHeight="1" x14ac:dyDescent="0.25">
      <c r="A6" s="474"/>
      <c r="B6" s="474"/>
      <c r="C6" s="475"/>
      <c r="D6" s="475"/>
      <c r="E6" s="250" t="s">
        <v>65</v>
      </c>
      <c r="F6" s="250" t="s">
        <v>66</v>
      </c>
      <c r="G6" s="250" t="s">
        <v>67</v>
      </c>
      <c r="H6" s="250" t="s">
        <v>68</v>
      </c>
      <c r="I6" s="250" t="s">
        <v>22</v>
      </c>
      <c r="J6" s="250" t="s">
        <v>65</v>
      </c>
      <c r="K6" s="250" t="s">
        <v>66</v>
      </c>
      <c r="L6" s="250" t="s">
        <v>67</v>
      </c>
      <c r="M6" s="250" t="s">
        <v>68</v>
      </c>
      <c r="N6" s="250" t="s">
        <v>22</v>
      </c>
      <c r="S6" s="486"/>
    </row>
    <row r="7" spans="1:19" x14ac:dyDescent="0.25">
      <c r="A7" s="474"/>
      <c r="B7" s="474"/>
      <c r="C7" s="251" t="s">
        <v>60</v>
      </c>
      <c r="D7" s="252" t="s">
        <v>30</v>
      </c>
      <c r="E7" s="252" t="s">
        <v>59</v>
      </c>
      <c r="F7" s="252" t="s">
        <v>59</v>
      </c>
      <c r="G7" s="252" t="s">
        <v>59</v>
      </c>
      <c r="H7" s="252" t="s">
        <v>59</v>
      </c>
      <c r="I7" s="252" t="s">
        <v>59</v>
      </c>
      <c r="J7" s="252" t="s">
        <v>31</v>
      </c>
      <c r="K7" s="252" t="s">
        <v>31</v>
      </c>
      <c r="L7" s="252" t="s">
        <v>31</v>
      </c>
      <c r="M7" s="252" t="s">
        <v>31</v>
      </c>
      <c r="N7" s="252" t="s">
        <v>31</v>
      </c>
      <c r="S7" s="486"/>
    </row>
    <row r="8" spans="1:19" ht="24.9" customHeight="1" x14ac:dyDescent="0.25">
      <c r="A8" s="252">
        <v>1</v>
      </c>
      <c r="B8" s="252">
        <v>2</v>
      </c>
      <c r="C8" s="252">
        <v>3</v>
      </c>
      <c r="D8" s="252">
        <v>4</v>
      </c>
      <c r="E8" s="252">
        <v>5</v>
      </c>
      <c r="F8" s="252">
        <v>6</v>
      </c>
      <c r="G8" s="252">
        <v>7</v>
      </c>
      <c r="H8" s="252">
        <v>8</v>
      </c>
      <c r="I8" s="252">
        <v>9</v>
      </c>
      <c r="J8" s="252">
        <v>10</v>
      </c>
      <c r="K8" s="252">
        <v>11</v>
      </c>
      <c r="L8" s="252">
        <v>12</v>
      </c>
      <c r="M8" s="252">
        <v>13</v>
      </c>
      <c r="N8" s="252">
        <v>14</v>
      </c>
    </row>
    <row r="9" spans="1:19" s="268" customFormat="1" ht="33.4" customHeight="1" x14ac:dyDescent="0.25">
      <c r="A9" s="253"/>
      <c r="B9" s="253">
        <v>2020</v>
      </c>
      <c r="C9" s="254">
        <v>127547.3</v>
      </c>
      <c r="D9" s="255">
        <v>4137</v>
      </c>
      <c r="E9" s="253">
        <v>0</v>
      </c>
      <c r="F9" s="253">
        <v>12</v>
      </c>
      <c r="G9" s="253">
        <v>0</v>
      </c>
      <c r="H9" s="253">
        <v>9</v>
      </c>
      <c r="I9" s="253">
        <v>21</v>
      </c>
      <c r="J9" s="256">
        <v>0</v>
      </c>
      <c r="K9" s="256">
        <v>0</v>
      </c>
      <c r="L9" s="256">
        <v>0</v>
      </c>
      <c r="M9" s="254">
        <v>123478555.59</v>
      </c>
      <c r="N9" s="254">
        <f>M9</f>
        <v>123478555.59</v>
      </c>
    </row>
    <row r="10" spans="1:19" s="269" customFormat="1" ht="33.4" customHeight="1" thickBot="1" x14ac:dyDescent="0.3">
      <c r="A10" s="275"/>
      <c r="B10" s="276" t="s">
        <v>136</v>
      </c>
      <c r="C10" s="277">
        <f>C9</f>
        <v>127547.3</v>
      </c>
      <c r="D10" s="278">
        <f>D9</f>
        <v>4137</v>
      </c>
      <c r="E10" s="275">
        <v>0</v>
      </c>
      <c r="F10" s="275">
        <v>12</v>
      </c>
      <c r="G10" s="275">
        <f>G9</f>
        <v>0</v>
      </c>
      <c r="H10" s="275">
        <f>H9</f>
        <v>9</v>
      </c>
      <c r="I10" s="275">
        <f>I9</f>
        <v>21</v>
      </c>
      <c r="J10" s="279">
        <v>0</v>
      </c>
      <c r="K10" s="279">
        <v>0</v>
      </c>
      <c r="L10" s="279">
        <v>0</v>
      </c>
      <c r="M10" s="277">
        <f>M9</f>
        <v>123478555.59</v>
      </c>
      <c r="N10" s="277">
        <f>M9</f>
        <v>123478555.59</v>
      </c>
    </row>
    <row r="11" spans="1:19" s="270" customFormat="1" ht="30.8" customHeight="1" x14ac:dyDescent="0.25">
      <c r="A11" s="272"/>
      <c r="B11" s="273">
        <v>2021</v>
      </c>
      <c r="C11" s="397">
        <v>166309.42000000001</v>
      </c>
      <c r="D11" s="398">
        <v>6636</v>
      </c>
      <c r="E11" s="274">
        <f t="shared" ref="E11:L11" si="0">E12</f>
        <v>0</v>
      </c>
      <c r="F11" s="274">
        <f t="shared" si="0"/>
        <v>0</v>
      </c>
      <c r="G11" s="274">
        <f t="shared" si="0"/>
        <v>0</v>
      </c>
      <c r="H11" s="398">
        <v>48</v>
      </c>
      <c r="I11" s="398">
        <f>H11</f>
        <v>48</v>
      </c>
      <c r="J11" s="274">
        <f t="shared" si="0"/>
        <v>0</v>
      </c>
      <c r="K11" s="274">
        <f t="shared" si="0"/>
        <v>0</v>
      </c>
      <c r="L11" s="274">
        <f t="shared" si="0"/>
        <v>0</v>
      </c>
      <c r="M11" s="397">
        <v>204664024.19999999</v>
      </c>
      <c r="N11" s="274">
        <f>M11</f>
        <v>204664024.19999999</v>
      </c>
    </row>
    <row r="12" spans="1:19" s="271" customFormat="1" ht="39.299999999999997" customHeight="1" thickBot="1" x14ac:dyDescent="0.3">
      <c r="A12" s="287">
        <v>1</v>
      </c>
      <c r="B12" s="287" t="s">
        <v>136</v>
      </c>
      <c r="C12" s="288">
        <f>C11</f>
        <v>166309.42000000001</v>
      </c>
      <c r="D12" s="289">
        <f>D11</f>
        <v>6636</v>
      </c>
      <c r="E12" s="288">
        <v>0</v>
      </c>
      <c r="F12" s="288">
        <v>0</v>
      </c>
      <c r="G12" s="288">
        <v>0</v>
      </c>
      <c r="H12" s="289">
        <f>H11</f>
        <v>48</v>
      </c>
      <c r="I12" s="289">
        <f>H11</f>
        <v>48</v>
      </c>
      <c r="J12" s="288">
        <v>0</v>
      </c>
      <c r="K12" s="288">
        <v>0</v>
      </c>
      <c r="L12" s="288">
        <v>0</v>
      </c>
      <c r="M12" s="288">
        <f>M11</f>
        <v>204664024.19999999</v>
      </c>
      <c r="N12" s="288">
        <f>M11</f>
        <v>204664024.19999999</v>
      </c>
    </row>
    <row r="13" spans="1:19" s="269" customFormat="1" ht="30.8" customHeight="1" x14ac:dyDescent="0.25">
      <c r="A13" s="280"/>
      <c r="B13" s="281">
        <v>2022</v>
      </c>
      <c r="C13" s="282">
        <v>0</v>
      </c>
      <c r="D13" s="283">
        <v>0</v>
      </c>
      <c r="E13" s="284">
        <f t="shared" ref="E13:G13" si="1">E14</f>
        <v>0</v>
      </c>
      <c r="F13" s="284">
        <f t="shared" si="1"/>
        <v>0</v>
      </c>
      <c r="G13" s="284">
        <f t="shared" si="1"/>
        <v>0</v>
      </c>
      <c r="H13" s="283">
        <v>0</v>
      </c>
      <c r="I13" s="283">
        <v>0</v>
      </c>
      <c r="J13" s="285">
        <f t="shared" ref="J13:L13" si="2">J14</f>
        <v>0</v>
      </c>
      <c r="K13" s="285">
        <f t="shared" si="2"/>
        <v>0</v>
      </c>
      <c r="L13" s="285">
        <f t="shared" si="2"/>
        <v>0</v>
      </c>
      <c r="M13" s="286">
        <v>0</v>
      </c>
      <c r="N13" s="286">
        <f>M13</f>
        <v>0</v>
      </c>
    </row>
    <row r="14" spans="1:19" s="269" customFormat="1" ht="41.9" customHeight="1" x14ac:dyDescent="0.25">
      <c r="A14" s="257">
        <v>1</v>
      </c>
      <c r="B14" s="258" t="s">
        <v>136</v>
      </c>
      <c r="C14" s="259">
        <f>C13</f>
        <v>0</v>
      </c>
      <c r="D14" s="260">
        <f>D13</f>
        <v>0</v>
      </c>
      <c r="E14" s="261">
        <v>0</v>
      </c>
      <c r="F14" s="261">
        <v>0</v>
      </c>
      <c r="G14" s="261">
        <v>0</v>
      </c>
      <c r="H14" s="262">
        <f>H13</f>
        <v>0</v>
      </c>
      <c r="I14" s="262">
        <f>I13</f>
        <v>0</v>
      </c>
      <c r="J14" s="263">
        <v>0</v>
      </c>
      <c r="K14" s="263">
        <v>0</v>
      </c>
      <c r="L14" s="263">
        <v>0</v>
      </c>
      <c r="M14" s="264">
        <f>M13</f>
        <v>0</v>
      </c>
      <c r="N14" s="264">
        <f>N13</f>
        <v>0</v>
      </c>
    </row>
    <row r="15" spans="1:19" x14ac:dyDescent="0.25">
      <c r="A15" s="265" t="s">
        <v>97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6"/>
      <c r="L15" s="266"/>
      <c r="M15" s="266"/>
      <c r="N15" s="266"/>
    </row>
  </sheetData>
  <autoFilter ref="A8:O8"/>
  <mergeCells count="9">
    <mergeCell ref="F1:N1"/>
    <mergeCell ref="A4:N4"/>
    <mergeCell ref="A5:A7"/>
    <mergeCell ref="B5:B7"/>
    <mergeCell ref="C5:C6"/>
    <mergeCell ref="D5:D6"/>
    <mergeCell ref="E5:I5"/>
    <mergeCell ref="J5:N5"/>
    <mergeCell ref="L2:N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5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6"/>
  <sheetViews>
    <sheetView topLeftCell="A7" workbookViewId="0">
      <selection activeCell="A21" sqref="A21:XFD24"/>
    </sheetView>
  </sheetViews>
  <sheetFormatPr defaultRowHeight="9.1999999999999993" x14ac:dyDescent="0.2"/>
  <cols>
    <col min="1" max="1" width="2.77734375" style="165" customWidth="1"/>
    <col min="2" max="2" width="3.44140625" style="165" customWidth="1"/>
    <col min="3" max="3" width="5.21875" style="165" customWidth="1"/>
    <col min="4" max="4" width="4.5546875" style="165" customWidth="1"/>
    <col min="5" max="5" width="8.21875" style="165" customWidth="1"/>
    <col min="6" max="6" width="2.77734375" style="165" customWidth="1"/>
    <col min="7" max="7" width="1.6640625" style="165" customWidth="1"/>
    <col min="8" max="8" width="1.77734375" style="165" customWidth="1"/>
    <col min="9" max="9" width="6.6640625" style="165" customWidth="1"/>
    <col min="10" max="10" width="2.44140625" style="165" customWidth="1"/>
    <col min="11" max="11" width="2.77734375" style="165" customWidth="1"/>
    <col min="12" max="12" width="2.33203125" style="165" customWidth="1"/>
    <col min="13" max="13" width="2.6640625" style="165" customWidth="1"/>
    <col min="14" max="14" width="2.21875" style="165" customWidth="1"/>
    <col min="15" max="16" width="2.44140625" style="165" customWidth="1"/>
    <col min="17" max="17" width="6.88671875" style="165" customWidth="1"/>
    <col min="18" max="18" width="6.109375" style="165" customWidth="1"/>
    <col min="19" max="19" width="6.44140625" style="165" customWidth="1"/>
    <col min="20" max="20" width="2.33203125" style="165" customWidth="1"/>
    <col min="21" max="21" width="2.6640625" style="165" customWidth="1"/>
    <col min="22" max="22" width="5" style="165" customWidth="1"/>
    <col min="23" max="23" width="5.77734375" style="165" customWidth="1"/>
    <col min="24" max="24" width="3.6640625" style="165" customWidth="1"/>
    <col min="25" max="25" width="4.5546875" style="165" customWidth="1"/>
    <col min="26" max="26" width="2.6640625" style="165" customWidth="1"/>
    <col min="27" max="27" width="2.77734375" style="165" customWidth="1"/>
    <col min="28" max="28" width="2.6640625" style="165" customWidth="1"/>
    <col min="29" max="29" width="2.77734375" style="165" customWidth="1"/>
    <col min="30" max="30" width="2.44140625" style="165" customWidth="1"/>
    <col min="31" max="31" width="2.5546875" style="165" customWidth="1"/>
    <col min="32" max="32" width="1.88671875" style="165" customWidth="1"/>
    <col min="33" max="33" width="2.21875" style="165" customWidth="1"/>
    <col min="34" max="34" width="2.109375" style="165" customWidth="1"/>
    <col min="35" max="35" width="2.21875" style="165" customWidth="1"/>
    <col min="36" max="36" width="1.88671875" style="165" customWidth="1"/>
    <col min="37" max="37" width="2.21875" style="165" customWidth="1"/>
    <col min="38" max="38" width="1.77734375" style="165" customWidth="1"/>
    <col min="39" max="39" width="2.33203125" style="165" customWidth="1"/>
    <col min="40" max="40" width="1.77734375" style="165" customWidth="1"/>
    <col min="41" max="41" width="2" style="165" customWidth="1"/>
    <col min="42" max="42" width="1.88671875" style="165" customWidth="1"/>
    <col min="43" max="43" width="2.109375" style="165" customWidth="1"/>
    <col min="44" max="44" width="6.77734375" style="165" customWidth="1"/>
    <col min="45" max="45" width="2.6640625" style="165" customWidth="1"/>
    <col min="46" max="16384" width="8.88671875" style="165"/>
  </cols>
  <sheetData>
    <row r="1" spans="1:46" s="129" customFormat="1" ht="34.549999999999997" customHeight="1" x14ac:dyDescent="0.2">
      <c r="A1" s="482" t="s">
        <v>33</v>
      </c>
      <c r="B1" s="477" t="s">
        <v>1</v>
      </c>
      <c r="C1" s="477"/>
      <c r="D1" s="477"/>
      <c r="E1" s="477"/>
      <c r="F1" s="477"/>
      <c r="G1" s="477"/>
      <c r="H1" s="477"/>
      <c r="I1" s="477" t="s">
        <v>34</v>
      </c>
      <c r="J1" s="477" t="s">
        <v>35</v>
      </c>
      <c r="K1" s="477"/>
      <c r="L1" s="477"/>
      <c r="M1" s="477"/>
      <c r="N1" s="477"/>
      <c r="O1" s="477"/>
      <c r="P1" s="476" t="s">
        <v>36</v>
      </c>
      <c r="Q1" s="476"/>
      <c r="R1" s="476" t="s">
        <v>37</v>
      </c>
      <c r="S1" s="476"/>
      <c r="T1" s="476" t="s">
        <v>38</v>
      </c>
      <c r="U1" s="476"/>
      <c r="V1" s="476" t="s">
        <v>39</v>
      </c>
      <c r="W1" s="476"/>
      <c r="X1" s="478" t="s">
        <v>40</v>
      </c>
      <c r="Y1" s="479"/>
      <c r="Z1" s="476" t="s">
        <v>41</v>
      </c>
      <c r="AA1" s="476"/>
      <c r="AB1" s="476" t="s">
        <v>42</v>
      </c>
      <c r="AC1" s="476"/>
      <c r="AD1" s="476" t="s">
        <v>43</v>
      </c>
      <c r="AE1" s="476"/>
      <c r="AF1" s="476" t="s">
        <v>44</v>
      </c>
      <c r="AG1" s="476"/>
      <c r="AH1" s="477" t="s">
        <v>45</v>
      </c>
      <c r="AI1" s="477"/>
      <c r="AJ1" s="477"/>
      <c r="AK1" s="477"/>
      <c r="AL1" s="477"/>
      <c r="AM1" s="477"/>
      <c r="AN1" s="477"/>
      <c r="AO1" s="477"/>
      <c r="AP1" s="477"/>
      <c r="AQ1" s="477"/>
      <c r="AR1" s="476" t="s">
        <v>46</v>
      </c>
      <c r="AS1" s="476" t="s">
        <v>47</v>
      </c>
    </row>
    <row r="2" spans="1:46" s="129" customFormat="1" ht="187.2" customHeight="1" x14ac:dyDescent="0.2">
      <c r="A2" s="483"/>
      <c r="B2" s="476" t="s">
        <v>13</v>
      </c>
      <c r="C2" s="476" t="s">
        <v>14</v>
      </c>
      <c r="D2" s="476" t="s">
        <v>15</v>
      </c>
      <c r="E2" s="476" t="s">
        <v>16</v>
      </c>
      <c r="F2" s="476" t="s">
        <v>17</v>
      </c>
      <c r="G2" s="476" t="s">
        <v>18</v>
      </c>
      <c r="H2" s="476" t="s">
        <v>19</v>
      </c>
      <c r="I2" s="477"/>
      <c r="J2" s="130" t="s">
        <v>48</v>
      </c>
      <c r="K2" s="130" t="s">
        <v>49</v>
      </c>
      <c r="L2" s="130" t="s">
        <v>50</v>
      </c>
      <c r="M2" s="130" t="s">
        <v>51</v>
      </c>
      <c r="N2" s="130" t="s">
        <v>52</v>
      </c>
      <c r="O2" s="130" t="s">
        <v>53</v>
      </c>
      <c r="P2" s="476"/>
      <c r="Q2" s="476"/>
      <c r="R2" s="476"/>
      <c r="S2" s="476"/>
      <c r="T2" s="476"/>
      <c r="U2" s="476"/>
      <c r="V2" s="476"/>
      <c r="W2" s="476"/>
      <c r="X2" s="480"/>
      <c r="Y2" s="481"/>
      <c r="Z2" s="476"/>
      <c r="AA2" s="476"/>
      <c r="AB2" s="476"/>
      <c r="AC2" s="476"/>
      <c r="AD2" s="476"/>
      <c r="AE2" s="476"/>
      <c r="AF2" s="476"/>
      <c r="AG2" s="476"/>
      <c r="AH2" s="476" t="s">
        <v>54</v>
      </c>
      <c r="AI2" s="476"/>
      <c r="AJ2" s="476" t="s">
        <v>55</v>
      </c>
      <c r="AK2" s="476"/>
      <c r="AL2" s="476" t="s">
        <v>56</v>
      </c>
      <c r="AM2" s="476"/>
      <c r="AN2" s="476" t="s">
        <v>57</v>
      </c>
      <c r="AO2" s="476"/>
      <c r="AP2" s="476" t="s">
        <v>58</v>
      </c>
      <c r="AQ2" s="476"/>
      <c r="AR2" s="476"/>
      <c r="AS2" s="476"/>
    </row>
    <row r="3" spans="1:46" s="129" customFormat="1" ht="18.350000000000001" x14ac:dyDescent="0.2">
      <c r="A3" s="484"/>
      <c r="B3" s="476"/>
      <c r="C3" s="476"/>
      <c r="D3" s="476"/>
      <c r="E3" s="476"/>
      <c r="F3" s="476"/>
      <c r="G3" s="476"/>
      <c r="H3" s="476"/>
      <c r="I3" s="131" t="s">
        <v>31</v>
      </c>
      <c r="J3" s="131" t="s">
        <v>31</v>
      </c>
      <c r="K3" s="131" t="s">
        <v>31</v>
      </c>
      <c r="L3" s="131" t="s">
        <v>31</v>
      </c>
      <c r="M3" s="131" t="s">
        <v>31</v>
      </c>
      <c r="N3" s="131" t="s">
        <v>31</v>
      </c>
      <c r="O3" s="131" t="s">
        <v>31</v>
      </c>
      <c r="P3" s="132" t="s">
        <v>59</v>
      </c>
      <c r="Q3" s="131" t="s">
        <v>31</v>
      </c>
      <c r="R3" s="131" t="s">
        <v>60</v>
      </c>
      <c r="S3" s="131" t="s">
        <v>31</v>
      </c>
      <c r="T3" s="131" t="s">
        <v>60</v>
      </c>
      <c r="U3" s="132" t="s">
        <v>31</v>
      </c>
      <c r="V3" s="131" t="s">
        <v>60</v>
      </c>
      <c r="W3" s="131" t="s">
        <v>31</v>
      </c>
      <c r="X3" s="131" t="s">
        <v>29</v>
      </c>
      <c r="Y3" s="131" t="s">
        <v>31</v>
      </c>
      <c r="Z3" s="131" t="s">
        <v>61</v>
      </c>
      <c r="AA3" s="132" t="s">
        <v>31</v>
      </c>
      <c r="AB3" s="131" t="s">
        <v>60</v>
      </c>
      <c r="AC3" s="131" t="s">
        <v>31</v>
      </c>
      <c r="AD3" s="131" t="s">
        <v>60</v>
      </c>
      <c r="AE3" s="131" t="s">
        <v>31</v>
      </c>
      <c r="AF3" s="132" t="s">
        <v>59</v>
      </c>
      <c r="AG3" s="131" t="s">
        <v>31</v>
      </c>
      <c r="AH3" s="132" t="s">
        <v>59</v>
      </c>
      <c r="AI3" s="131" t="s">
        <v>31</v>
      </c>
      <c r="AJ3" s="132" t="s">
        <v>59</v>
      </c>
      <c r="AK3" s="131" t="s">
        <v>31</v>
      </c>
      <c r="AL3" s="132" t="s">
        <v>59</v>
      </c>
      <c r="AM3" s="131" t="s">
        <v>31</v>
      </c>
      <c r="AN3" s="132" t="s">
        <v>59</v>
      </c>
      <c r="AO3" s="131" t="s">
        <v>31</v>
      </c>
      <c r="AP3" s="132" t="s">
        <v>59</v>
      </c>
      <c r="AQ3" s="131" t="s">
        <v>31</v>
      </c>
      <c r="AR3" s="131" t="s">
        <v>31</v>
      </c>
      <c r="AS3" s="131" t="s">
        <v>31</v>
      </c>
    </row>
    <row r="4" spans="1:46" s="136" customFormat="1" x14ac:dyDescent="0.2">
      <c r="A4" s="133">
        <v>1</v>
      </c>
      <c r="B4" s="131">
        <v>2</v>
      </c>
      <c r="C4" s="131">
        <v>3</v>
      </c>
      <c r="D4" s="131">
        <v>4</v>
      </c>
      <c r="E4" s="131">
        <v>5</v>
      </c>
      <c r="F4" s="133">
        <v>6</v>
      </c>
      <c r="G4" s="133">
        <v>7</v>
      </c>
      <c r="H4" s="133">
        <v>8</v>
      </c>
      <c r="I4" s="133">
        <v>9</v>
      </c>
      <c r="J4" s="133">
        <v>10</v>
      </c>
      <c r="K4" s="133">
        <v>11</v>
      </c>
      <c r="L4" s="133">
        <v>12</v>
      </c>
      <c r="M4" s="133">
        <v>13</v>
      </c>
      <c r="N4" s="133">
        <v>14</v>
      </c>
      <c r="O4" s="133">
        <v>15</v>
      </c>
      <c r="P4" s="134">
        <v>16</v>
      </c>
      <c r="Q4" s="133">
        <v>17</v>
      </c>
      <c r="R4" s="133">
        <v>18</v>
      </c>
      <c r="S4" s="133">
        <v>19</v>
      </c>
      <c r="T4" s="133">
        <v>20</v>
      </c>
      <c r="U4" s="135">
        <v>21</v>
      </c>
      <c r="V4" s="133">
        <v>22</v>
      </c>
      <c r="W4" s="133">
        <v>23</v>
      </c>
      <c r="X4" s="133"/>
      <c r="Y4" s="133">
        <v>24</v>
      </c>
      <c r="Z4" s="133">
        <v>25</v>
      </c>
      <c r="AA4" s="135">
        <v>26</v>
      </c>
      <c r="AB4" s="133">
        <v>27</v>
      </c>
      <c r="AC4" s="133">
        <v>28</v>
      </c>
      <c r="AD4" s="133">
        <v>29</v>
      </c>
      <c r="AE4" s="133">
        <v>30</v>
      </c>
      <c r="AF4" s="135">
        <v>31</v>
      </c>
      <c r="AG4" s="133">
        <v>32</v>
      </c>
      <c r="AH4" s="135">
        <v>33</v>
      </c>
      <c r="AI4" s="133">
        <v>34</v>
      </c>
      <c r="AJ4" s="135">
        <v>35</v>
      </c>
      <c r="AK4" s="133">
        <v>36</v>
      </c>
      <c r="AL4" s="135">
        <v>37</v>
      </c>
      <c r="AM4" s="133">
        <v>38</v>
      </c>
      <c r="AN4" s="135">
        <v>39</v>
      </c>
      <c r="AO4" s="133">
        <v>40</v>
      </c>
      <c r="AP4" s="135">
        <v>41</v>
      </c>
      <c r="AQ4" s="133">
        <v>42</v>
      </c>
      <c r="AR4" s="133">
        <v>43</v>
      </c>
      <c r="AS4" s="133">
        <v>44</v>
      </c>
    </row>
    <row r="5" spans="1:46" s="126" customFormat="1" ht="15.05" customHeight="1" x14ac:dyDescent="0.2">
      <c r="I5" s="126" t="s">
        <v>125</v>
      </c>
    </row>
    <row r="6" spans="1:46" s="126" customFormat="1" x14ac:dyDescent="0.2">
      <c r="A6" s="122"/>
      <c r="B6" s="122" t="s">
        <v>70</v>
      </c>
      <c r="C6" s="123" t="s">
        <v>71</v>
      </c>
      <c r="D6" s="123" t="s">
        <v>78</v>
      </c>
      <c r="E6" s="123" t="s">
        <v>81</v>
      </c>
      <c r="F6" s="137">
        <v>3</v>
      </c>
      <c r="G6" s="137"/>
      <c r="H6" s="137"/>
      <c r="I6" s="138">
        <f t="shared" ref="I6:I9" si="0">J6+K6+L6+M6+N6+O6+Q6+S6+U6+W6+Y6+AA6+AC6+AE6+AG6+AI6+AK6+AM6+AO6+AQ6+AR6</f>
        <v>252000</v>
      </c>
      <c r="J6" s="139"/>
      <c r="K6" s="139"/>
      <c r="L6" s="139"/>
      <c r="M6" s="139"/>
      <c r="N6" s="139"/>
      <c r="O6" s="139"/>
      <c r="P6" s="140"/>
      <c r="Q6" s="139"/>
      <c r="R6" s="139"/>
      <c r="S6" s="140"/>
      <c r="T6" s="139"/>
      <c r="U6" s="139"/>
      <c r="V6" s="139"/>
      <c r="W6" s="140"/>
      <c r="X6" s="140">
        <v>150</v>
      </c>
      <c r="Y6" s="141">
        <f t="shared" ref="Y6:Y11" si="1">X6*1680</f>
        <v>252000</v>
      </c>
      <c r="Z6" s="139"/>
      <c r="AA6" s="139"/>
      <c r="AB6" s="139"/>
      <c r="AC6" s="139"/>
      <c r="AD6" s="139"/>
      <c r="AE6" s="139"/>
      <c r="AF6" s="140"/>
      <c r="AG6" s="139"/>
      <c r="AH6" s="140"/>
      <c r="AI6" s="139"/>
      <c r="AJ6" s="140"/>
      <c r="AK6" s="139"/>
      <c r="AL6" s="140"/>
      <c r="AM6" s="139"/>
      <c r="AN6" s="140"/>
      <c r="AO6" s="139"/>
      <c r="AP6" s="140"/>
      <c r="AQ6" s="139"/>
      <c r="AR6" s="142"/>
      <c r="AS6" s="139"/>
    </row>
    <row r="7" spans="1:46" s="126" customFormat="1" x14ac:dyDescent="0.2">
      <c r="A7" s="122"/>
      <c r="B7" s="122" t="s">
        <v>70</v>
      </c>
      <c r="C7" s="123" t="s">
        <v>71</v>
      </c>
      <c r="D7" s="123" t="s">
        <v>78</v>
      </c>
      <c r="E7" s="123" t="s">
        <v>81</v>
      </c>
      <c r="F7" s="137">
        <v>5</v>
      </c>
      <c r="G7" s="137"/>
      <c r="H7" s="137"/>
      <c r="I7" s="138">
        <f t="shared" si="0"/>
        <v>467040</v>
      </c>
      <c r="J7" s="139"/>
      <c r="K7" s="139"/>
      <c r="L7" s="139"/>
      <c r="M7" s="139"/>
      <c r="N7" s="139"/>
      <c r="O7" s="139"/>
      <c r="P7" s="140"/>
      <c r="Q7" s="139"/>
      <c r="R7" s="139"/>
      <c r="S7" s="140"/>
      <c r="T7" s="139"/>
      <c r="U7" s="139"/>
      <c r="V7" s="139"/>
      <c r="W7" s="140"/>
      <c r="X7" s="140">
        <v>278</v>
      </c>
      <c r="Y7" s="141">
        <f t="shared" si="1"/>
        <v>467040</v>
      </c>
      <c r="Z7" s="139"/>
      <c r="AA7" s="139"/>
      <c r="AB7" s="139"/>
      <c r="AC7" s="139"/>
      <c r="AD7" s="139"/>
      <c r="AE7" s="139"/>
      <c r="AF7" s="140"/>
      <c r="AG7" s="139"/>
      <c r="AH7" s="140"/>
      <c r="AI7" s="139"/>
      <c r="AJ7" s="140"/>
      <c r="AK7" s="139"/>
      <c r="AL7" s="140"/>
      <c r="AM7" s="139"/>
      <c r="AN7" s="140"/>
      <c r="AO7" s="139"/>
      <c r="AP7" s="140"/>
      <c r="AQ7" s="139"/>
      <c r="AR7" s="142"/>
      <c r="AS7" s="139"/>
    </row>
    <row r="8" spans="1:46" s="126" customFormat="1" x14ac:dyDescent="0.2">
      <c r="A8" s="122"/>
      <c r="B8" s="122" t="s">
        <v>70</v>
      </c>
      <c r="C8" s="123" t="s">
        <v>71</v>
      </c>
      <c r="D8" s="123" t="s">
        <v>78</v>
      </c>
      <c r="E8" s="123" t="s">
        <v>81</v>
      </c>
      <c r="F8" s="137">
        <v>39</v>
      </c>
      <c r="G8" s="137"/>
      <c r="H8" s="137"/>
      <c r="I8" s="138">
        <f>J8+K8+L8+M8+N8+O8+Q8+S8+U8+W8+Y8+AA8+AC8+AE8+AG8+AI8+AK8+AM8+AO8+AQ8+AR8</f>
        <v>498960</v>
      </c>
      <c r="J8" s="139"/>
      <c r="K8" s="139"/>
      <c r="L8" s="139"/>
      <c r="M8" s="139"/>
      <c r="N8" s="139"/>
      <c r="O8" s="139"/>
      <c r="P8" s="140"/>
      <c r="Q8" s="139"/>
      <c r="R8" s="139"/>
      <c r="S8" s="140"/>
      <c r="T8" s="139"/>
      <c r="U8" s="139"/>
      <c r="V8" s="139"/>
      <c r="W8" s="140"/>
      <c r="X8" s="140">
        <v>297</v>
      </c>
      <c r="Y8" s="141">
        <f t="shared" si="1"/>
        <v>498960</v>
      </c>
      <c r="Z8" s="139"/>
      <c r="AA8" s="139"/>
      <c r="AB8" s="139"/>
      <c r="AC8" s="139"/>
      <c r="AD8" s="139"/>
      <c r="AE8" s="139"/>
      <c r="AF8" s="140"/>
      <c r="AG8" s="139"/>
      <c r="AH8" s="140"/>
      <c r="AI8" s="139"/>
      <c r="AJ8" s="140"/>
      <c r="AK8" s="139"/>
      <c r="AL8" s="140"/>
      <c r="AM8" s="139"/>
      <c r="AN8" s="140"/>
      <c r="AO8" s="139"/>
      <c r="AP8" s="140"/>
      <c r="AQ8" s="139"/>
      <c r="AR8" s="142"/>
      <c r="AS8" s="139"/>
    </row>
    <row r="9" spans="1:46" s="126" customFormat="1" ht="18.350000000000001" x14ac:dyDescent="0.2">
      <c r="A9" s="122"/>
      <c r="B9" s="122" t="s">
        <v>70</v>
      </c>
      <c r="C9" s="123" t="s">
        <v>71</v>
      </c>
      <c r="D9" s="123" t="s">
        <v>72</v>
      </c>
      <c r="E9" s="123" t="s">
        <v>73</v>
      </c>
      <c r="F9" s="137">
        <v>108</v>
      </c>
      <c r="G9" s="137"/>
      <c r="H9" s="137"/>
      <c r="I9" s="138">
        <f t="shared" si="0"/>
        <v>168000</v>
      </c>
      <c r="J9" s="139"/>
      <c r="K9" s="139"/>
      <c r="L9" s="139"/>
      <c r="M9" s="139"/>
      <c r="N9" s="139"/>
      <c r="O9" s="139"/>
      <c r="P9" s="140"/>
      <c r="Q9" s="139"/>
      <c r="R9" s="139"/>
      <c r="S9" s="140"/>
      <c r="T9" s="139"/>
      <c r="U9" s="139"/>
      <c r="V9" s="139"/>
      <c r="W9" s="140"/>
      <c r="X9" s="140">
        <v>100</v>
      </c>
      <c r="Y9" s="141">
        <f t="shared" si="1"/>
        <v>168000</v>
      </c>
      <c r="Z9" s="139"/>
      <c r="AA9" s="139"/>
      <c r="AB9" s="139"/>
      <c r="AC9" s="139"/>
      <c r="AD9" s="139"/>
      <c r="AE9" s="139"/>
      <c r="AF9" s="140"/>
      <c r="AG9" s="139"/>
      <c r="AH9" s="140"/>
      <c r="AI9" s="139"/>
      <c r="AJ9" s="140"/>
      <c r="AK9" s="139"/>
      <c r="AL9" s="140"/>
      <c r="AM9" s="139"/>
      <c r="AN9" s="140"/>
      <c r="AO9" s="139"/>
      <c r="AP9" s="140"/>
      <c r="AQ9" s="139"/>
      <c r="AR9" s="142"/>
      <c r="AS9" s="139"/>
    </row>
    <row r="10" spans="1:46" s="154" customFormat="1" x14ac:dyDescent="0.2">
      <c r="A10" s="122"/>
      <c r="B10" s="122" t="s">
        <v>70</v>
      </c>
      <c r="C10" s="122" t="s">
        <v>71</v>
      </c>
      <c r="D10" s="123" t="s">
        <v>78</v>
      </c>
      <c r="E10" s="122" t="s">
        <v>90</v>
      </c>
      <c r="F10" s="145" t="s">
        <v>110</v>
      </c>
      <c r="G10" s="137"/>
      <c r="H10" s="137"/>
      <c r="I10" s="138">
        <f>J10+K10+L10+M10+N10+O10+Q10+S10+U10+W10+Y10+AA10+AC10+AE10+AG10+AI10+AK10+AM10+AO10+AQ10+AR10</f>
        <v>351120</v>
      </c>
      <c r="J10" s="139"/>
      <c r="K10" s="139"/>
      <c r="L10" s="139"/>
      <c r="M10" s="139"/>
      <c r="N10" s="139"/>
      <c r="O10" s="139"/>
      <c r="P10" s="140"/>
      <c r="Q10" s="139"/>
      <c r="R10" s="146"/>
      <c r="S10" s="140"/>
      <c r="T10" s="139"/>
      <c r="U10" s="139"/>
      <c r="V10" s="139"/>
      <c r="W10" s="140"/>
      <c r="X10" s="140">
        <v>209</v>
      </c>
      <c r="Y10" s="141">
        <f t="shared" si="1"/>
        <v>351120</v>
      </c>
      <c r="Z10" s="139"/>
      <c r="AA10" s="139"/>
      <c r="AB10" s="139"/>
      <c r="AC10" s="139"/>
      <c r="AD10" s="139"/>
      <c r="AE10" s="139"/>
      <c r="AF10" s="139"/>
      <c r="AG10" s="140"/>
      <c r="AH10" s="139"/>
      <c r="AI10" s="140"/>
      <c r="AJ10" s="139"/>
      <c r="AK10" s="140"/>
      <c r="AL10" s="139"/>
      <c r="AM10" s="140"/>
      <c r="AN10" s="139"/>
      <c r="AO10" s="140"/>
      <c r="AP10" s="139"/>
      <c r="AQ10" s="140"/>
      <c r="AR10" s="139"/>
      <c r="AS10" s="139"/>
      <c r="AT10" s="139"/>
    </row>
    <row r="11" spans="1:46" s="147" customFormat="1" x14ac:dyDescent="0.2">
      <c r="A11" s="122"/>
      <c r="B11" s="122" t="s">
        <v>70</v>
      </c>
      <c r="C11" s="122" t="s">
        <v>71</v>
      </c>
      <c r="D11" s="123" t="s">
        <v>78</v>
      </c>
      <c r="E11" s="122" t="s">
        <v>87</v>
      </c>
      <c r="F11" s="137">
        <v>66</v>
      </c>
      <c r="G11" s="137"/>
      <c r="H11" s="137"/>
      <c r="I11" s="138">
        <f>J11+K11+L11+M11+N11+O11+Q11+S11+U11+W11+Y11+AA11+AC11+AE11+AG11+AI11+AK11+AM11+AO11+AQ11+AR11</f>
        <v>168000</v>
      </c>
      <c r="J11" s="139"/>
      <c r="K11" s="139"/>
      <c r="L11" s="139"/>
      <c r="M11" s="139"/>
      <c r="N11" s="139"/>
      <c r="O11" s="139"/>
      <c r="P11" s="140"/>
      <c r="Q11" s="139"/>
      <c r="R11" s="155"/>
      <c r="S11" s="140"/>
      <c r="T11" s="139"/>
      <c r="U11" s="139"/>
      <c r="V11" s="139"/>
      <c r="W11" s="140"/>
      <c r="X11" s="140">
        <v>100</v>
      </c>
      <c r="Y11" s="141">
        <f t="shared" si="1"/>
        <v>168000</v>
      </c>
      <c r="Z11" s="139"/>
      <c r="AA11" s="139"/>
      <c r="AB11" s="139"/>
      <c r="AC11" s="139"/>
      <c r="AD11" s="139"/>
      <c r="AE11" s="139"/>
      <c r="AF11" s="139"/>
      <c r="AG11" s="140"/>
      <c r="AH11" s="139"/>
      <c r="AI11" s="140"/>
      <c r="AJ11" s="139"/>
      <c r="AK11" s="140"/>
      <c r="AL11" s="139"/>
      <c r="AM11" s="140"/>
      <c r="AN11" s="139"/>
      <c r="AO11" s="140"/>
      <c r="AP11" s="139"/>
      <c r="AQ11" s="140"/>
      <c r="AR11" s="139"/>
      <c r="AS11" s="142"/>
      <c r="AT11" s="139"/>
    </row>
    <row r="12" spans="1:46" s="126" customFormat="1" x14ac:dyDescent="0.2">
      <c r="I12" s="144">
        <f>SUM(I6:I11)</f>
        <v>1905120</v>
      </c>
    </row>
    <row r="13" spans="1:46" s="126" customFormat="1" x14ac:dyDescent="0.2"/>
    <row r="14" spans="1:46" s="126" customFormat="1" x14ac:dyDescent="0.2">
      <c r="I14" s="126" t="s">
        <v>129</v>
      </c>
      <c r="R14" s="180"/>
    </row>
    <row r="15" spans="1:46" s="147" customFormat="1" x14ac:dyDescent="0.2">
      <c r="A15" s="122"/>
      <c r="B15" s="122" t="s">
        <v>70</v>
      </c>
      <c r="C15" s="123" t="s">
        <v>71</v>
      </c>
      <c r="D15" s="123" t="s">
        <v>78</v>
      </c>
      <c r="E15" s="123" t="s">
        <v>111</v>
      </c>
      <c r="F15" s="145" t="s">
        <v>112</v>
      </c>
      <c r="G15" s="137"/>
      <c r="H15" s="137"/>
      <c r="I15" s="138">
        <f>J15+K15+L15+M15+N15+O15+Q15+S15+U15+W15+Y15+AA15+AC15+AE15+AG15+AI15+AK15+AM15+AO15+AQ15+AR15</f>
        <v>13855802.4</v>
      </c>
      <c r="J15" s="139"/>
      <c r="K15" s="139"/>
      <c r="L15" s="139"/>
      <c r="M15" s="139"/>
      <c r="N15" s="139"/>
      <c r="O15" s="139"/>
      <c r="P15" s="140"/>
      <c r="Q15" s="139"/>
      <c r="R15" s="146"/>
      <c r="S15" s="140"/>
      <c r="T15" s="139"/>
      <c r="U15" s="139"/>
      <c r="V15" s="139">
        <v>2856.8</v>
      </c>
      <c r="W15" s="140">
        <f>V15*4743</f>
        <v>13549802.4</v>
      </c>
      <c r="X15" s="140"/>
      <c r="Y15" s="140"/>
      <c r="Z15" s="139"/>
      <c r="AA15" s="139"/>
      <c r="AB15" s="139"/>
      <c r="AC15" s="139"/>
      <c r="AD15" s="139"/>
      <c r="AE15" s="139"/>
      <c r="AF15" s="139"/>
      <c r="AG15" s="140"/>
      <c r="AH15" s="139"/>
      <c r="AI15" s="140"/>
      <c r="AJ15" s="139"/>
      <c r="AK15" s="140"/>
      <c r="AL15" s="139"/>
      <c r="AM15" s="140"/>
      <c r="AN15" s="139"/>
      <c r="AO15" s="140"/>
      <c r="AP15" s="139"/>
      <c r="AQ15" s="140"/>
      <c r="AR15" s="139">
        <f>153000+153000</f>
        <v>306000</v>
      </c>
      <c r="AS15" s="139"/>
      <c r="AT15" s="139"/>
    </row>
    <row r="16" spans="1:46" s="147" customFormat="1" x14ac:dyDescent="0.2">
      <c r="A16" s="122"/>
      <c r="B16" s="122" t="s">
        <v>70</v>
      </c>
      <c r="C16" s="122" t="s">
        <v>71</v>
      </c>
      <c r="D16" s="123" t="s">
        <v>78</v>
      </c>
      <c r="E16" s="122" t="s">
        <v>114</v>
      </c>
      <c r="F16" s="137">
        <v>37</v>
      </c>
      <c r="G16" s="137"/>
      <c r="H16" s="137"/>
      <c r="I16" s="138">
        <f>J16+K16+L16+M16+N16+O16+Q16+S16+U16+W16+Y16+AA16+AC16+AE16+AG16+AI16+AK16+AM16+AO16+AQ16+AR16</f>
        <v>6140420.9099999992</v>
      </c>
      <c r="J16" s="139"/>
      <c r="K16" s="139"/>
      <c r="L16" s="139"/>
      <c r="M16" s="139"/>
      <c r="N16" s="139"/>
      <c r="O16" s="139"/>
      <c r="P16" s="140"/>
      <c r="Q16" s="139"/>
      <c r="R16" s="148"/>
      <c r="S16" s="140"/>
      <c r="T16" s="139"/>
      <c r="U16" s="139"/>
      <c r="V16" s="139">
        <v>1262.3699999999999</v>
      </c>
      <c r="W16" s="140">
        <f>V16*4743</f>
        <v>5987420.9099999992</v>
      </c>
      <c r="X16" s="140"/>
      <c r="Y16" s="140"/>
      <c r="Z16" s="139"/>
      <c r="AA16" s="139"/>
      <c r="AB16" s="139"/>
      <c r="AC16" s="139"/>
      <c r="AD16" s="139"/>
      <c r="AE16" s="139"/>
      <c r="AF16" s="139"/>
      <c r="AG16" s="140"/>
      <c r="AH16" s="139"/>
      <c r="AI16" s="140"/>
      <c r="AJ16" s="139"/>
      <c r="AK16" s="140"/>
      <c r="AL16" s="139"/>
      <c r="AM16" s="140"/>
      <c r="AN16" s="139"/>
      <c r="AO16" s="140"/>
      <c r="AP16" s="139"/>
      <c r="AQ16" s="140"/>
      <c r="AR16" s="139">
        <v>153000</v>
      </c>
      <c r="AS16" s="139"/>
      <c r="AT16" s="139"/>
    </row>
    <row r="17" spans="1:46" s="160" customFormat="1" ht="18.350000000000001" x14ac:dyDescent="0.2">
      <c r="A17" s="122"/>
      <c r="B17" s="122" t="s">
        <v>70</v>
      </c>
      <c r="C17" s="122" t="s">
        <v>71</v>
      </c>
      <c r="D17" s="123" t="s">
        <v>72</v>
      </c>
      <c r="E17" s="122" t="s">
        <v>122</v>
      </c>
      <c r="F17" s="145" t="s">
        <v>123</v>
      </c>
      <c r="G17" s="137"/>
      <c r="H17" s="137"/>
      <c r="I17" s="138">
        <f>J17+K17+L17+M17+N17+O17+Q17+S17+U17+W17+Y17+AA17+AC17+AE17+AG17+AI17+AK17+AM17+AO17+AQ17+AR17</f>
        <v>8586054</v>
      </c>
      <c r="J17" s="139"/>
      <c r="K17" s="139"/>
      <c r="L17" s="139"/>
      <c r="M17" s="139"/>
      <c r="N17" s="139"/>
      <c r="O17" s="139"/>
      <c r="P17" s="140"/>
      <c r="Q17" s="139"/>
      <c r="R17" s="139"/>
      <c r="S17" s="140"/>
      <c r="T17" s="139"/>
      <c r="U17" s="139"/>
      <c r="V17" s="159">
        <v>1778</v>
      </c>
      <c r="W17" s="140">
        <f>V17*4743</f>
        <v>8433054</v>
      </c>
      <c r="X17" s="140"/>
      <c r="Y17" s="140"/>
      <c r="Z17" s="139"/>
      <c r="AA17" s="139"/>
      <c r="AB17" s="139"/>
      <c r="AC17" s="139"/>
      <c r="AD17" s="139"/>
      <c r="AE17" s="139"/>
      <c r="AF17" s="139"/>
      <c r="AG17" s="140"/>
      <c r="AH17" s="139"/>
      <c r="AI17" s="140"/>
      <c r="AJ17" s="139"/>
      <c r="AK17" s="140"/>
      <c r="AL17" s="139"/>
      <c r="AM17" s="140"/>
      <c r="AN17" s="139"/>
      <c r="AO17" s="140"/>
      <c r="AP17" s="139"/>
      <c r="AQ17" s="140"/>
      <c r="AR17" s="139">
        <v>153000</v>
      </c>
      <c r="AS17" s="142"/>
      <c r="AT17" s="139"/>
    </row>
    <row r="18" spans="1:46" s="158" customFormat="1" x14ac:dyDescent="0.2">
      <c r="A18" s="124"/>
      <c r="B18" s="124"/>
      <c r="C18" s="124"/>
      <c r="D18" s="125"/>
      <c r="E18" s="124"/>
      <c r="F18" s="149"/>
      <c r="G18" s="149"/>
      <c r="H18" s="149"/>
      <c r="I18" s="150">
        <f>SUM(I15:I17)</f>
        <v>28582277.309999999</v>
      </c>
      <c r="J18" s="151"/>
      <c r="K18" s="151"/>
      <c r="L18" s="151"/>
      <c r="M18" s="151"/>
      <c r="N18" s="151"/>
      <c r="O18" s="151"/>
      <c r="P18" s="152"/>
      <c r="Q18" s="151"/>
      <c r="R18" s="153"/>
      <c r="S18" s="152"/>
      <c r="T18" s="151"/>
      <c r="U18" s="151"/>
      <c r="V18" s="151"/>
      <c r="W18" s="152"/>
      <c r="X18" s="152"/>
      <c r="Y18" s="152"/>
      <c r="Z18" s="151"/>
      <c r="AA18" s="151"/>
      <c r="AB18" s="151"/>
      <c r="AC18" s="151"/>
      <c r="AD18" s="151"/>
      <c r="AE18" s="151"/>
      <c r="AF18" s="151"/>
      <c r="AG18" s="152"/>
      <c r="AH18" s="151"/>
      <c r="AI18" s="152"/>
      <c r="AJ18" s="151"/>
      <c r="AK18" s="152"/>
      <c r="AL18" s="151"/>
      <c r="AM18" s="152"/>
      <c r="AN18" s="151"/>
      <c r="AO18" s="152"/>
      <c r="AP18" s="151"/>
      <c r="AQ18" s="152"/>
      <c r="AR18" s="151"/>
      <c r="AS18" s="156"/>
      <c r="AT18" s="151"/>
    </row>
    <row r="19" spans="1:46" s="158" customFormat="1" x14ac:dyDescent="0.2">
      <c r="A19" s="124"/>
      <c r="B19" s="124"/>
      <c r="C19" s="124"/>
      <c r="D19" s="125"/>
      <c r="E19" s="124"/>
      <c r="F19" s="149"/>
      <c r="G19" s="149"/>
      <c r="H19" s="149"/>
      <c r="I19" s="157"/>
      <c r="J19" s="151"/>
      <c r="K19" s="151"/>
      <c r="L19" s="151"/>
      <c r="M19" s="151"/>
      <c r="N19" s="151"/>
      <c r="O19" s="151"/>
      <c r="P19" s="152"/>
      <c r="Q19" s="151"/>
      <c r="R19" s="153"/>
      <c r="S19" s="152"/>
      <c r="T19" s="151"/>
      <c r="U19" s="151"/>
      <c r="V19" s="151"/>
      <c r="W19" s="152"/>
      <c r="X19" s="152"/>
      <c r="Y19" s="152"/>
      <c r="Z19" s="151"/>
      <c r="AA19" s="151"/>
      <c r="AB19" s="151"/>
      <c r="AC19" s="151"/>
      <c r="AD19" s="151"/>
      <c r="AE19" s="151"/>
      <c r="AF19" s="151"/>
      <c r="AG19" s="152"/>
      <c r="AH19" s="151"/>
      <c r="AI19" s="152"/>
      <c r="AJ19" s="151"/>
      <c r="AK19" s="152"/>
      <c r="AL19" s="151"/>
      <c r="AM19" s="152"/>
      <c r="AN19" s="151"/>
      <c r="AO19" s="152"/>
      <c r="AP19" s="151"/>
      <c r="AQ19" s="152"/>
      <c r="AR19" s="151"/>
      <c r="AS19" s="156"/>
      <c r="AT19" s="151"/>
    </row>
    <row r="20" spans="1:46" s="126" customFormat="1" x14ac:dyDescent="0.2">
      <c r="I20" s="126" t="s">
        <v>127</v>
      </c>
    </row>
    <row r="21" spans="1:46" s="161" customFormat="1" ht="18.350000000000001" x14ac:dyDescent="0.2">
      <c r="A21" s="122"/>
      <c r="B21" s="122" t="s">
        <v>70</v>
      </c>
      <c r="C21" s="123" t="s">
        <v>71</v>
      </c>
      <c r="D21" s="123" t="s">
        <v>72</v>
      </c>
      <c r="E21" s="123" t="s">
        <v>128</v>
      </c>
      <c r="F21" s="137">
        <v>44</v>
      </c>
      <c r="G21" s="137"/>
      <c r="H21" s="137"/>
      <c r="I21" s="138">
        <f>J21+K21+L21+M21+N21+O21+Q21+S21+U21+W21+Y21+AA21+AC21+AE21+AG21+AI21+AK21+AM21+AO21+AQ21+AR21</f>
        <v>2453000</v>
      </c>
      <c r="J21" s="139"/>
      <c r="K21" s="139"/>
      <c r="L21" s="139"/>
      <c r="M21" s="139"/>
      <c r="N21" s="139"/>
      <c r="O21" s="139"/>
      <c r="P21" s="140">
        <v>1</v>
      </c>
      <c r="Q21" s="139">
        <f>P21*2300000</f>
        <v>2300000</v>
      </c>
      <c r="R21" s="139"/>
      <c r="S21" s="140"/>
      <c r="T21" s="139"/>
      <c r="U21" s="139"/>
      <c r="V21" s="139"/>
      <c r="W21" s="140"/>
      <c r="X21" s="140"/>
      <c r="Y21" s="140"/>
      <c r="Z21" s="139"/>
      <c r="AA21" s="139"/>
      <c r="AB21" s="139"/>
      <c r="AC21" s="139"/>
      <c r="AD21" s="139"/>
      <c r="AE21" s="139"/>
      <c r="AF21" s="140"/>
      <c r="AG21" s="139"/>
      <c r="AH21" s="140"/>
      <c r="AI21" s="139"/>
      <c r="AJ21" s="140"/>
      <c r="AK21" s="139"/>
      <c r="AL21" s="140"/>
      <c r="AM21" s="139"/>
      <c r="AN21" s="140"/>
      <c r="AO21" s="139"/>
      <c r="AP21" s="140"/>
      <c r="AQ21" s="139"/>
      <c r="AR21" s="139">
        <v>153000</v>
      </c>
      <c r="AS21" s="139"/>
    </row>
    <row r="22" spans="1:46" s="161" customFormat="1" x14ac:dyDescent="0.2">
      <c r="A22" s="122"/>
      <c r="B22" s="122" t="s">
        <v>70</v>
      </c>
      <c r="C22" s="123" t="s">
        <v>71</v>
      </c>
      <c r="D22" s="123" t="s">
        <v>80</v>
      </c>
      <c r="E22" s="123" t="s">
        <v>82</v>
      </c>
      <c r="F22" s="137">
        <v>23</v>
      </c>
      <c r="G22" s="137"/>
      <c r="H22" s="137"/>
      <c r="I22" s="138">
        <f>J22+K22+L22+M22+N22+O22+Q22+S22+U22+W22+Y22+AA22+AC22+AE22+AG22+AI22+AK22+AM22+AO22+AQ22+AR22</f>
        <v>4153000</v>
      </c>
      <c r="J22" s="139"/>
      <c r="K22" s="139"/>
      <c r="L22" s="139"/>
      <c r="M22" s="139"/>
      <c r="N22" s="139"/>
      <c r="O22" s="139"/>
      <c r="P22" s="140">
        <v>2</v>
      </c>
      <c r="Q22" s="139">
        <f>P22*2000000</f>
        <v>4000000</v>
      </c>
      <c r="R22" s="139"/>
      <c r="S22" s="140"/>
      <c r="T22" s="139"/>
      <c r="U22" s="139"/>
      <c r="V22" s="139"/>
      <c r="W22" s="140"/>
      <c r="X22" s="140"/>
      <c r="Y22" s="140"/>
      <c r="Z22" s="139"/>
      <c r="AA22" s="139"/>
      <c r="AB22" s="139"/>
      <c r="AC22" s="139"/>
      <c r="AD22" s="139"/>
      <c r="AE22" s="139"/>
      <c r="AF22" s="140"/>
      <c r="AG22" s="139"/>
      <c r="AH22" s="140"/>
      <c r="AI22" s="139"/>
      <c r="AJ22" s="140"/>
      <c r="AK22" s="139"/>
      <c r="AL22" s="140"/>
      <c r="AM22" s="139"/>
      <c r="AN22" s="140"/>
      <c r="AO22" s="139"/>
      <c r="AP22" s="140"/>
      <c r="AQ22" s="139"/>
      <c r="AR22" s="139">
        <v>153000</v>
      </c>
      <c r="AS22" s="139"/>
    </row>
    <row r="23" spans="1:46" s="154" customFormat="1" ht="18.350000000000001" x14ac:dyDescent="0.2">
      <c r="A23" s="122"/>
      <c r="B23" s="122" t="s">
        <v>70</v>
      </c>
      <c r="C23" s="123" t="s">
        <v>71</v>
      </c>
      <c r="D23" s="123" t="s">
        <v>72</v>
      </c>
      <c r="E23" s="123" t="s">
        <v>73</v>
      </c>
      <c r="F23" s="137">
        <v>95</v>
      </c>
      <c r="G23" s="137"/>
      <c r="H23" s="137"/>
      <c r="I23" s="138">
        <f>J23+K23+L23+M23+N23+O23+Q23+S23+U23+W23+Y23+AA23+AC23+AE23+AG23+AI23+AK23+AM23+AO23+AQ23+AR23</f>
        <v>12153000</v>
      </c>
      <c r="J23" s="139"/>
      <c r="K23" s="139"/>
      <c r="L23" s="139"/>
      <c r="M23" s="139"/>
      <c r="N23" s="139"/>
      <c r="O23" s="139"/>
      <c r="P23" s="140">
        <v>6</v>
      </c>
      <c r="Q23" s="139">
        <f>P23*2000000</f>
        <v>12000000</v>
      </c>
      <c r="R23" s="139"/>
      <c r="S23" s="140"/>
      <c r="T23" s="139"/>
      <c r="U23" s="139"/>
      <c r="V23" s="139"/>
      <c r="W23" s="140"/>
      <c r="X23" s="140"/>
      <c r="Y23" s="140"/>
      <c r="Z23" s="139"/>
      <c r="AA23" s="139"/>
      <c r="AB23" s="139"/>
      <c r="AC23" s="139"/>
      <c r="AD23" s="139"/>
      <c r="AE23" s="139"/>
      <c r="AF23" s="140"/>
      <c r="AG23" s="139"/>
      <c r="AH23" s="140"/>
      <c r="AI23" s="139"/>
      <c r="AJ23" s="140"/>
      <c r="AK23" s="139"/>
      <c r="AL23" s="140"/>
      <c r="AM23" s="139"/>
      <c r="AN23" s="140"/>
      <c r="AO23" s="139"/>
      <c r="AP23" s="140"/>
      <c r="AQ23" s="139"/>
      <c r="AR23" s="139">
        <v>153000</v>
      </c>
      <c r="AS23" s="139"/>
    </row>
    <row r="24" spans="1:46" s="154" customFormat="1" x14ac:dyDescent="0.2">
      <c r="A24" s="122"/>
      <c r="B24" s="122" t="s">
        <v>70</v>
      </c>
      <c r="C24" s="123" t="s">
        <v>71</v>
      </c>
      <c r="D24" s="123" t="s">
        <v>80</v>
      </c>
      <c r="E24" s="123" t="s">
        <v>91</v>
      </c>
      <c r="F24" s="137">
        <v>3</v>
      </c>
      <c r="G24" s="137"/>
      <c r="H24" s="137"/>
      <c r="I24" s="138">
        <f>J24+K24+L24+M24+N24+O24+Q24+S24+U24+W24+Y24+AA24+AC24+AE24+AG24+AI24+AK24+AM24+AO24+AQ24+AR24</f>
        <v>6153000</v>
      </c>
      <c r="J24" s="139"/>
      <c r="K24" s="139"/>
      <c r="L24" s="139"/>
      <c r="M24" s="139"/>
      <c r="N24" s="139"/>
      <c r="O24" s="139"/>
      <c r="P24" s="140">
        <v>3</v>
      </c>
      <c r="Q24" s="139">
        <f>2000000*P24</f>
        <v>6000000</v>
      </c>
      <c r="R24" s="139"/>
      <c r="S24" s="140"/>
      <c r="T24" s="139"/>
      <c r="U24" s="139"/>
      <c r="V24" s="139"/>
      <c r="W24" s="140"/>
      <c r="X24" s="140"/>
      <c r="Y24" s="140"/>
      <c r="Z24" s="139"/>
      <c r="AA24" s="139"/>
      <c r="AB24" s="139"/>
      <c r="AC24" s="139"/>
      <c r="AD24" s="139"/>
      <c r="AE24" s="139"/>
      <c r="AF24" s="140"/>
      <c r="AG24" s="139"/>
      <c r="AH24" s="140"/>
      <c r="AI24" s="139"/>
      <c r="AJ24" s="140"/>
      <c r="AK24" s="139"/>
      <c r="AL24" s="140"/>
      <c r="AM24" s="139"/>
      <c r="AN24" s="140"/>
      <c r="AO24" s="139"/>
      <c r="AP24" s="140"/>
      <c r="AQ24" s="139"/>
      <c r="AR24" s="139">
        <v>153000</v>
      </c>
      <c r="AS24" s="139"/>
    </row>
    <row r="25" spans="1:46" s="158" customFormat="1" x14ac:dyDescent="0.2">
      <c r="A25" s="124"/>
      <c r="B25" s="124"/>
      <c r="C25" s="125"/>
      <c r="D25" s="125"/>
      <c r="E25" s="125"/>
      <c r="F25" s="149"/>
      <c r="G25" s="149"/>
      <c r="H25" s="149"/>
      <c r="I25" s="150">
        <f>SUM(I21:I24)</f>
        <v>24912000</v>
      </c>
      <c r="J25" s="151"/>
      <c r="K25" s="151"/>
      <c r="L25" s="151"/>
      <c r="M25" s="151"/>
      <c r="N25" s="151"/>
      <c r="O25" s="151"/>
      <c r="P25" s="152">
        <f>SUM(P21:P24)</f>
        <v>12</v>
      </c>
      <c r="Q25" s="151"/>
      <c r="R25" s="151"/>
      <c r="S25" s="152"/>
      <c r="T25" s="151"/>
      <c r="U25" s="151"/>
      <c r="V25" s="151"/>
      <c r="W25" s="152"/>
      <c r="X25" s="152"/>
      <c r="Y25" s="152"/>
      <c r="Z25" s="151"/>
      <c r="AA25" s="151"/>
      <c r="AB25" s="151"/>
      <c r="AC25" s="151"/>
      <c r="AD25" s="151"/>
      <c r="AE25" s="151"/>
      <c r="AF25" s="152"/>
      <c r="AG25" s="151"/>
      <c r="AH25" s="152"/>
      <c r="AI25" s="151"/>
      <c r="AJ25" s="152"/>
      <c r="AK25" s="151"/>
      <c r="AL25" s="152"/>
      <c r="AM25" s="151"/>
      <c r="AN25" s="152"/>
      <c r="AO25" s="151"/>
      <c r="AP25" s="152"/>
      <c r="AQ25" s="151"/>
      <c r="AR25" s="151"/>
      <c r="AS25" s="151"/>
    </row>
    <row r="26" spans="1:46" s="126" customFormat="1" x14ac:dyDescent="0.2"/>
    <row r="27" spans="1:46" s="126" customFormat="1" x14ac:dyDescent="0.2">
      <c r="I27" s="126" t="s">
        <v>126</v>
      </c>
    </row>
    <row r="28" spans="1:46" s="147" customFormat="1" x14ac:dyDescent="0.2">
      <c r="A28" s="122"/>
      <c r="B28" s="122" t="s">
        <v>70</v>
      </c>
      <c r="C28" s="123" t="s">
        <v>71</v>
      </c>
      <c r="D28" s="123" t="s">
        <v>78</v>
      </c>
      <c r="E28" s="123" t="s">
        <v>111</v>
      </c>
      <c r="F28" s="145" t="s">
        <v>112</v>
      </c>
      <c r="G28" s="137"/>
      <c r="H28" s="137"/>
      <c r="I28" s="138">
        <f>J28+K28+L28+M28+N28+O28+Q28+S28+U28+W28+Y28+AA28+AC28+AE28+AG28+AI28+AK28+AM28+AO28+AQ28+AR28</f>
        <v>7289280</v>
      </c>
      <c r="J28" s="139"/>
      <c r="K28" s="139"/>
      <c r="L28" s="139"/>
      <c r="M28" s="139"/>
      <c r="N28" s="139"/>
      <c r="O28" s="139"/>
      <c r="P28" s="140"/>
      <c r="Q28" s="139"/>
      <c r="R28" s="146">
        <v>1220</v>
      </c>
      <c r="S28" s="140">
        <f>R28*5724</f>
        <v>6983280</v>
      </c>
      <c r="T28" s="139"/>
      <c r="U28" s="139"/>
      <c r="V28" s="139"/>
      <c r="W28" s="140"/>
      <c r="X28" s="140"/>
      <c r="Y28" s="140"/>
      <c r="Z28" s="139"/>
      <c r="AA28" s="139"/>
      <c r="AB28" s="139"/>
      <c r="AC28" s="139"/>
      <c r="AD28" s="139"/>
      <c r="AE28" s="139"/>
      <c r="AF28" s="139"/>
      <c r="AG28" s="140"/>
      <c r="AH28" s="139"/>
      <c r="AI28" s="140"/>
      <c r="AJ28" s="139"/>
      <c r="AK28" s="140"/>
      <c r="AL28" s="139"/>
      <c r="AM28" s="140"/>
      <c r="AN28" s="139"/>
      <c r="AO28" s="140"/>
      <c r="AP28" s="139"/>
      <c r="AQ28" s="140"/>
      <c r="AR28" s="139">
        <f>153000+153000</f>
        <v>306000</v>
      </c>
      <c r="AS28" s="139"/>
      <c r="AT28" s="139"/>
    </row>
    <row r="29" spans="1:46" s="154" customFormat="1" x14ac:dyDescent="0.2">
      <c r="A29" s="122"/>
      <c r="B29" s="122" t="s">
        <v>70</v>
      </c>
      <c r="C29" s="122" t="s">
        <v>71</v>
      </c>
      <c r="D29" s="123" t="s">
        <v>78</v>
      </c>
      <c r="E29" s="122" t="s">
        <v>82</v>
      </c>
      <c r="F29" s="137">
        <v>61</v>
      </c>
      <c r="G29" s="137"/>
      <c r="H29" s="137"/>
      <c r="I29" s="138">
        <f>J29+K29+L29+M29+N29+O29+Q29+S29+U29+W29+Y29+AA29+AC29+AE29+AG29+AI29+AK29+AM29+AO29+AQ29+AR29</f>
        <v>3797332</v>
      </c>
      <c r="J29" s="139"/>
      <c r="K29" s="139"/>
      <c r="L29" s="139"/>
      <c r="M29" s="139"/>
      <c r="N29" s="139"/>
      <c r="O29" s="139"/>
      <c r="P29" s="140"/>
      <c r="Q29" s="139"/>
      <c r="R29" s="148">
        <v>789.5</v>
      </c>
      <c r="S29" s="140">
        <f>R29*4616</f>
        <v>3644332</v>
      </c>
      <c r="T29" s="139"/>
      <c r="U29" s="139"/>
      <c r="V29" s="139"/>
      <c r="W29" s="140"/>
      <c r="X29" s="140"/>
      <c r="Y29" s="140"/>
      <c r="Z29" s="139"/>
      <c r="AA29" s="139"/>
      <c r="AB29" s="139"/>
      <c r="AC29" s="139"/>
      <c r="AD29" s="139"/>
      <c r="AE29" s="139"/>
      <c r="AF29" s="139"/>
      <c r="AG29" s="140"/>
      <c r="AH29" s="139"/>
      <c r="AI29" s="140"/>
      <c r="AJ29" s="139"/>
      <c r="AK29" s="140"/>
      <c r="AL29" s="139"/>
      <c r="AM29" s="140"/>
      <c r="AN29" s="139"/>
      <c r="AO29" s="140"/>
      <c r="AP29" s="139"/>
      <c r="AQ29" s="140"/>
      <c r="AR29" s="139">
        <v>153000</v>
      </c>
      <c r="AS29" s="142"/>
      <c r="AT29" s="139"/>
    </row>
    <row r="30" spans="1:46" s="147" customFormat="1" x14ac:dyDescent="0.2">
      <c r="A30" s="122"/>
      <c r="B30" s="122" t="s">
        <v>70</v>
      </c>
      <c r="C30" s="122" t="s">
        <v>71</v>
      </c>
      <c r="D30" s="123" t="s">
        <v>78</v>
      </c>
      <c r="E30" s="122" t="s">
        <v>95</v>
      </c>
      <c r="F30" s="137">
        <v>6</v>
      </c>
      <c r="G30" s="137"/>
      <c r="H30" s="137"/>
      <c r="I30" s="138">
        <f t="shared" ref="I30:I56" si="2">J30+K30+L30+M30+N30+O30+Q30+S30+U30+W30+Y30+AA30+AC30+AE30+AG30+AI30+AK30+AM30+AO30+AQ30+AR30</f>
        <v>2190744</v>
      </c>
      <c r="J30" s="139"/>
      <c r="K30" s="139"/>
      <c r="L30" s="139"/>
      <c r="M30" s="139"/>
      <c r="N30" s="139"/>
      <c r="O30" s="139"/>
      <c r="P30" s="140"/>
      <c r="Q30" s="139"/>
      <c r="R30" s="148">
        <v>356</v>
      </c>
      <c r="S30" s="140">
        <f>R30*5724</f>
        <v>2037744</v>
      </c>
      <c r="T30" s="139"/>
      <c r="U30" s="139"/>
      <c r="V30" s="139"/>
      <c r="W30" s="140"/>
      <c r="X30" s="140"/>
      <c r="Y30" s="140"/>
      <c r="Z30" s="139"/>
      <c r="AA30" s="139"/>
      <c r="AB30" s="139"/>
      <c r="AC30" s="139"/>
      <c r="AD30" s="139"/>
      <c r="AE30" s="139"/>
      <c r="AF30" s="139"/>
      <c r="AG30" s="140"/>
      <c r="AH30" s="139"/>
      <c r="AI30" s="140"/>
      <c r="AJ30" s="139"/>
      <c r="AK30" s="140"/>
      <c r="AL30" s="139"/>
      <c r="AM30" s="140"/>
      <c r="AN30" s="139"/>
      <c r="AO30" s="140"/>
      <c r="AP30" s="139"/>
      <c r="AQ30" s="140"/>
      <c r="AR30" s="139">
        <v>153000</v>
      </c>
      <c r="AS30" s="139"/>
      <c r="AT30" s="139"/>
    </row>
    <row r="31" spans="1:46" s="147" customFormat="1" x14ac:dyDescent="0.2">
      <c r="A31" s="122"/>
      <c r="B31" s="122" t="s">
        <v>70</v>
      </c>
      <c r="C31" s="122" t="s">
        <v>71</v>
      </c>
      <c r="D31" s="123" t="s">
        <v>78</v>
      </c>
      <c r="E31" s="122" t="s">
        <v>113</v>
      </c>
      <c r="F31" s="137">
        <v>11</v>
      </c>
      <c r="G31" s="137"/>
      <c r="H31" s="137"/>
      <c r="I31" s="138">
        <f t="shared" si="2"/>
        <v>1754290.4</v>
      </c>
      <c r="J31" s="139"/>
      <c r="K31" s="139"/>
      <c r="L31" s="139"/>
      <c r="M31" s="139"/>
      <c r="N31" s="139"/>
      <c r="O31" s="139"/>
      <c r="P31" s="140"/>
      <c r="Q31" s="139"/>
      <c r="R31" s="148">
        <v>346.9</v>
      </c>
      <c r="S31" s="140">
        <f>R31*4616</f>
        <v>1601290.4</v>
      </c>
      <c r="T31" s="139"/>
      <c r="U31" s="139"/>
      <c r="V31" s="139"/>
      <c r="W31" s="140"/>
      <c r="X31" s="140"/>
      <c r="Y31" s="140"/>
      <c r="Z31" s="139"/>
      <c r="AA31" s="139"/>
      <c r="AB31" s="139"/>
      <c r="AC31" s="139"/>
      <c r="AD31" s="139"/>
      <c r="AE31" s="139"/>
      <c r="AF31" s="139"/>
      <c r="AG31" s="140"/>
      <c r="AH31" s="139"/>
      <c r="AI31" s="140"/>
      <c r="AJ31" s="139"/>
      <c r="AK31" s="140"/>
      <c r="AL31" s="139"/>
      <c r="AM31" s="140"/>
      <c r="AN31" s="139"/>
      <c r="AO31" s="140"/>
      <c r="AP31" s="139"/>
      <c r="AQ31" s="140"/>
      <c r="AR31" s="139">
        <v>153000</v>
      </c>
      <c r="AS31" s="139"/>
      <c r="AT31" s="139"/>
    </row>
    <row r="32" spans="1:46" s="147" customFormat="1" x14ac:dyDescent="0.2">
      <c r="A32" s="122"/>
      <c r="B32" s="122" t="s">
        <v>70</v>
      </c>
      <c r="C32" s="122" t="s">
        <v>71</v>
      </c>
      <c r="D32" s="123" t="s">
        <v>78</v>
      </c>
      <c r="E32" s="122" t="s">
        <v>113</v>
      </c>
      <c r="F32" s="137">
        <v>9</v>
      </c>
      <c r="G32" s="137"/>
      <c r="H32" s="137"/>
      <c r="I32" s="138">
        <f>J32+K32+L32+M32+N32+O32+Q32+S32+U32+W32+Y32+AA32+AC32+AE32+AG32+AI32+AK32+AM32+AO32+AQ32+AR32</f>
        <v>7286566.4000000004</v>
      </c>
      <c r="J32" s="139"/>
      <c r="K32" s="139"/>
      <c r="L32" s="139"/>
      <c r="M32" s="139"/>
      <c r="N32" s="139"/>
      <c r="O32" s="139"/>
      <c r="P32" s="140"/>
      <c r="Q32" s="139"/>
      <c r="R32" s="148">
        <v>1545.4</v>
      </c>
      <c r="S32" s="140">
        <f>R32*4616</f>
        <v>7133566.4000000004</v>
      </c>
      <c r="T32" s="139"/>
      <c r="U32" s="139"/>
      <c r="V32" s="139"/>
      <c r="W32" s="140"/>
      <c r="X32" s="140"/>
      <c r="Y32" s="140"/>
      <c r="Z32" s="139"/>
      <c r="AA32" s="139"/>
      <c r="AB32" s="139"/>
      <c r="AC32" s="139"/>
      <c r="AD32" s="139"/>
      <c r="AE32" s="139"/>
      <c r="AF32" s="139"/>
      <c r="AG32" s="140"/>
      <c r="AH32" s="139"/>
      <c r="AI32" s="140"/>
      <c r="AJ32" s="139"/>
      <c r="AK32" s="140"/>
      <c r="AL32" s="139"/>
      <c r="AM32" s="140"/>
      <c r="AN32" s="139"/>
      <c r="AO32" s="140"/>
      <c r="AP32" s="139"/>
      <c r="AQ32" s="140"/>
      <c r="AR32" s="139">
        <v>153000</v>
      </c>
      <c r="AS32" s="139"/>
      <c r="AT32" s="139"/>
    </row>
    <row r="33" spans="1:46" s="147" customFormat="1" x14ac:dyDescent="0.2">
      <c r="A33" s="122"/>
      <c r="B33" s="122" t="s">
        <v>70</v>
      </c>
      <c r="C33" s="122" t="s">
        <v>71</v>
      </c>
      <c r="D33" s="123" t="s">
        <v>78</v>
      </c>
      <c r="E33" s="122" t="s">
        <v>114</v>
      </c>
      <c r="F33" s="137">
        <v>25</v>
      </c>
      <c r="G33" s="137"/>
      <c r="H33" s="137"/>
      <c r="I33" s="138">
        <f t="shared" si="2"/>
        <v>2041920</v>
      </c>
      <c r="J33" s="139"/>
      <c r="K33" s="139"/>
      <c r="L33" s="139"/>
      <c r="M33" s="139"/>
      <c r="N33" s="139"/>
      <c r="O33" s="139"/>
      <c r="P33" s="140"/>
      <c r="Q33" s="139"/>
      <c r="R33" s="148">
        <v>330</v>
      </c>
      <c r="S33" s="140">
        <f t="shared" ref="S33:S39" si="3">R33*5724</f>
        <v>1888920</v>
      </c>
      <c r="T33" s="139"/>
      <c r="U33" s="139"/>
      <c r="V33" s="139"/>
      <c r="W33" s="140"/>
      <c r="X33" s="140"/>
      <c r="Y33" s="140"/>
      <c r="Z33" s="139"/>
      <c r="AA33" s="139"/>
      <c r="AB33" s="139"/>
      <c r="AC33" s="139"/>
      <c r="AD33" s="139"/>
      <c r="AE33" s="139"/>
      <c r="AF33" s="139"/>
      <c r="AG33" s="140"/>
      <c r="AH33" s="139"/>
      <c r="AI33" s="140"/>
      <c r="AJ33" s="139"/>
      <c r="AK33" s="140"/>
      <c r="AL33" s="139"/>
      <c r="AM33" s="140"/>
      <c r="AN33" s="139"/>
      <c r="AO33" s="140"/>
      <c r="AP33" s="139"/>
      <c r="AQ33" s="140"/>
      <c r="AR33" s="139">
        <v>153000</v>
      </c>
      <c r="AS33" s="139"/>
      <c r="AT33" s="139"/>
    </row>
    <row r="34" spans="1:46" s="147" customFormat="1" x14ac:dyDescent="0.2">
      <c r="A34" s="122"/>
      <c r="B34" s="122" t="s">
        <v>70</v>
      </c>
      <c r="C34" s="122" t="s">
        <v>71</v>
      </c>
      <c r="D34" s="123" t="s">
        <v>78</v>
      </c>
      <c r="E34" s="122" t="s">
        <v>114</v>
      </c>
      <c r="F34" s="137">
        <v>27</v>
      </c>
      <c r="G34" s="137"/>
      <c r="H34" s="137"/>
      <c r="I34" s="138">
        <f>J34+K34+L34+M34+N34+O34+Q34+S34+U34+W34+Y34+AA34+AC34+AE34+AG34+AI34+AK34+AM34+AO34+AQ34+AR34</f>
        <v>2041920</v>
      </c>
      <c r="J34" s="139"/>
      <c r="K34" s="139"/>
      <c r="L34" s="139"/>
      <c r="M34" s="139"/>
      <c r="N34" s="139"/>
      <c r="O34" s="139"/>
      <c r="P34" s="140"/>
      <c r="Q34" s="139"/>
      <c r="R34" s="148">
        <v>330</v>
      </c>
      <c r="S34" s="140">
        <f>R34*5724</f>
        <v>1888920</v>
      </c>
      <c r="T34" s="139"/>
      <c r="U34" s="139"/>
      <c r="V34" s="139"/>
      <c r="W34" s="140"/>
      <c r="X34" s="140"/>
      <c r="Y34" s="140"/>
      <c r="Z34" s="139"/>
      <c r="AA34" s="139"/>
      <c r="AB34" s="139"/>
      <c r="AC34" s="139"/>
      <c r="AD34" s="139"/>
      <c r="AE34" s="139"/>
      <c r="AF34" s="139"/>
      <c r="AG34" s="140"/>
      <c r="AH34" s="139"/>
      <c r="AI34" s="140"/>
      <c r="AJ34" s="139"/>
      <c r="AK34" s="140"/>
      <c r="AL34" s="139"/>
      <c r="AM34" s="140"/>
      <c r="AN34" s="139"/>
      <c r="AO34" s="140"/>
      <c r="AP34" s="139"/>
      <c r="AQ34" s="140"/>
      <c r="AR34" s="139">
        <v>153000</v>
      </c>
      <c r="AS34" s="139"/>
      <c r="AT34" s="139"/>
    </row>
    <row r="35" spans="1:46" s="147" customFormat="1" x14ac:dyDescent="0.2">
      <c r="A35" s="122"/>
      <c r="B35" s="122" t="s">
        <v>70</v>
      </c>
      <c r="C35" s="122" t="s">
        <v>71</v>
      </c>
      <c r="D35" s="123" t="s">
        <v>78</v>
      </c>
      <c r="E35" s="122" t="s">
        <v>114</v>
      </c>
      <c r="F35" s="137">
        <v>29</v>
      </c>
      <c r="G35" s="137"/>
      <c r="H35" s="137"/>
      <c r="I35" s="138">
        <f t="shared" si="2"/>
        <v>2045354.4000000001</v>
      </c>
      <c r="J35" s="139"/>
      <c r="K35" s="139"/>
      <c r="L35" s="139"/>
      <c r="M35" s="139"/>
      <c r="N35" s="139"/>
      <c r="O35" s="139"/>
      <c r="P35" s="140"/>
      <c r="Q35" s="139"/>
      <c r="R35" s="148">
        <v>330.6</v>
      </c>
      <c r="S35" s="140">
        <f t="shared" si="3"/>
        <v>1892354.4000000001</v>
      </c>
      <c r="T35" s="139"/>
      <c r="U35" s="139"/>
      <c r="V35" s="139"/>
      <c r="W35" s="140"/>
      <c r="X35" s="140"/>
      <c r="Y35" s="140"/>
      <c r="Z35" s="139"/>
      <c r="AA35" s="139"/>
      <c r="AB35" s="139"/>
      <c r="AC35" s="139"/>
      <c r="AD35" s="139"/>
      <c r="AE35" s="139"/>
      <c r="AF35" s="139"/>
      <c r="AG35" s="140"/>
      <c r="AH35" s="139"/>
      <c r="AI35" s="140"/>
      <c r="AJ35" s="139"/>
      <c r="AK35" s="140"/>
      <c r="AL35" s="139"/>
      <c r="AM35" s="140"/>
      <c r="AN35" s="139"/>
      <c r="AO35" s="140"/>
      <c r="AP35" s="139"/>
      <c r="AQ35" s="140"/>
      <c r="AR35" s="139">
        <v>153000</v>
      </c>
      <c r="AS35" s="139"/>
      <c r="AT35" s="139"/>
    </row>
    <row r="36" spans="1:46" s="147" customFormat="1" x14ac:dyDescent="0.2">
      <c r="A36" s="122"/>
      <c r="B36" s="122" t="s">
        <v>70</v>
      </c>
      <c r="C36" s="122" t="s">
        <v>71</v>
      </c>
      <c r="D36" s="123" t="s">
        <v>78</v>
      </c>
      <c r="E36" s="122" t="s">
        <v>114</v>
      </c>
      <c r="F36" s="137">
        <v>31</v>
      </c>
      <c r="G36" s="137"/>
      <c r="H36" s="137"/>
      <c r="I36" s="138">
        <f t="shared" si="2"/>
        <v>1983535.2</v>
      </c>
      <c r="J36" s="139"/>
      <c r="K36" s="139"/>
      <c r="L36" s="139"/>
      <c r="M36" s="139"/>
      <c r="N36" s="139"/>
      <c r="O36" s="139"/>
      <c r="P36" s="140"/>
      <c r="Q36" s="139"/>
      <c r="R36" s="148">
        <v>319.8</v>
      </c>
      <c r="S36" s="140">
        <f t="shared" si="3"/>
        <v>1830535.2</v>
      </c>
      <c r="T36" s="139"/>
      <c r="U36" s="139"/>
      <c r="V36" s="139"/>
      <c r="W36" s="140"/>
      <c r="X36" s="140"/>
      <c r="Y36" s="140"/>
      <c r="Z36" s="139"/>
      <c r="AA36" s="139"/>
      <c r="AB36" s="139"/>
      <c r="AC36" s="139"/>
      <c r="AD36" s="139"/>
      <c r="AE36" s="139"/>
      <c r="AF36" s="139"/>
      <c r="AG36" s="140"/>
      <c r="AH36" s="139"/>
      <c r="AI36" s="140"/>
      <c r="AJ36" s="139"/>
      <c r="AK36" s="140"/>
      <c r="AL36" s="139"/>
      <c r="AM36" s="140"/>
      <c r="AN36" s="139"/>
      <c r="AO36" s="140"/>
      <c r="AP36" s="139"/>
      <c r="AQ36" s="140"/>
      <c r="AR36" s="139">
        <v>153000</v>
      </c>
      <c r="AS36" s="139"/>
      <c r="AT36" s="139"/>
    </row>
    <row r="37" spans="1:46" s="147" customFormat="1" x14ac:dyDescent="0.2">
      <c r="A37" s="122"/>
      <c r="B37" s="122" t="s">
        <v>70</v>
      </c>
      <c r="C37" s="122" t="s">
        <v>71</v>
      </c>
      <c r="D37" s="123" t="s">
        <v>78</v>
      </c>
      <c r="E37" s="122" t="s">
        <v>114</v>
      </c>
      <c r="F37" s="137">
        <v>37</v>
      </c>
      <c r="G37" s="137"/>
      <c r="H37" s="137"/>
      <c r="I37" s="138">
        <f>J37+K37+L37+M37+N37+O37+Q37+S37+U37+W37+Y37+AA37+AC37+AE37+AG37+AI37+AK37+AM37+AO37+AQ37+AR37</f>
        <v>2902351.68</v>
      </c>
      <c r="J37" s="139"/>
      <c r="K37" s="139"/>
      <c r="L37" s="139"/>
      <c r="M37" s="139"/>
      <c r="N37" s="139"/>
      <c r="O37" s="139"/>
      <c r="P37" s="140"/>
      <c r="Q37" s="139"/>
      <c r="R37" s="148">
        <v>480.32</v>
      </c>
      <c r="S37" s="140">
        <f t="shared" si="3"/>
        <v>2749351.68</v>
      </c>
      <c r="T37" s="139"/>
      <c r="U37" s="139"/>
      <c r="V37" s="139"/>
      <c r="W37" s="140"/>
      <c r="X37" s="140"/>
      <c r="Y37" s="140"/>
      <c r="Z37" s="139"/>
      <c r="AA37" s="139"/>
      <c r="AB37" s="139"/>
      <c r="AC37" s="139"/>
      <c r="AD37" s="139"/>
      <c r="AE37" s="139"/>
      <c r="AF37" s="139"/>
      <c r="AG37" s="140"/>
      <c r="AH37" s="139"/>
      <c r="AI37" s="140"/>
      <c r="AJ37" s="139"/>
      <c r="AK37" s="140"/>
      <c r="AL37" s="139"/>
      <c r="AM37" s="140"/>
      <c r="AN37" s="139"/>
      <c r="AO37" s="140"/>
      <c r="AP37" s="139"/>
      <c r="AQ37" s="140"/>
      <c r="AR37" s="139">
        <v>153000</v>
      </c>
      <c r="AS37" s="139"/>
      <c r="AT37" s="139"/>
    </row>
    <row r="38" spans="1:46" s="147" customFormat="1" x14ac:dyDescent="0.2">
      <c r="A38" s="122"/>
      <c r="B38" s="122" t="s">
        <v>70</v>
      </c>
      <c r="C38" s="122" t="s">
        <v>71</v>
      </c>
      <c r="D38" s="123" t="s">
        <v>78</v>
      </c>
      <c r="E38" s="122" t="s">
        <v>114</v>
      </c>
      <c r="F38" s="137">
        <v>39</v>
      </c>
      <c r="G38" s="137"/>
      <c r="H38" s="137" t="s">
        <v>88</v>
      </c>
      <c r="I38" s="138">
        <f t="shared" si="2"/>
        <v>862776</v>
      </c>
      <c r="J38" s="139"/>
      <c r="K38" s="139"/>
      <c r="L38" s="139"/>
      <c r="M38" s="139"/>
      <c r="N38" s="139"/>
      <c r="O38" s="139"/>
      <c r="P38" s="140"/>
      <c r="Q38" s="139"/>
      <c r="R38" s="148">
        <v>124</v>
      </c>
      <c r="S38" s="140">
        <f t="shared" si="3"/>
        <v>709776</v>
      </c>
      <c r="T38" s="139"/>
      <c r="U38" s="139"/>
      <c r="V38" s="139"/>
      <c r="W38" s="140"/>
      <c r="X38" s="140"/>
      <c r="Y38" s="140"/>
      <c r="Z38" s="139"/>
      <c r="AA38" s="139"/>
      <c r="AB38" s="139"/>
      <c r="AC38" s="139"/>
      <c r="AD38" s="139"/>
      <c r="AE38" s="139"/>
      <c r="AF38" s="139"/>
      <c r="AG38" s="140"/>
      <c r="AH38" s="139"/>
      <c r="AI38" s="140"/>
      <c r="AJ38" s="139"/>
      <c r="AK38" s="140"/>
      <c r="AL38" s="139"/>
      <c r="AM38" s="140"/>
      <c r="AN38" s="139"/>
      <c r="AO38" s="140"/>
      <c r="AP38" s="139"/>
      <c r="AQ38" s="140"/>
      <c r="AR38" s="139">
        <v>153000</v>
      </c>
      <c r="AS38" s="139"/>
      <c r="AT38" s="139"/>
    </row>
    <row r="39" spans="1:46" s="147" customFormat="1" ht="12.45" customHeight="1" x14ac:dyDescent="0.2">
      <c r="A39" s="122"/>
      <c r="B39" s="122" t="s">
        <v>70</v>
      </c>
      <c r="C39" s="122" t="s">
        <v>71</v>
      </c>
      <c r="D39" s="123" t="s">
        <v>78</v>
      </c>
      <c r="E39" s="122" t="s">
        <v>114</v>
      </c>
      <c r="F39" s="137">
        <v>43</v>
      </c>
      <c r="G39" s="137"/>
      <c r="H39" s="137"/>
      <c r="I39" s="138">
        <f t="shared" si="2"/>
        <v>7051564.7999999998</v>
      </c>
      <c r="J39" s="139"/>
      <c r="K39" s="139"/>
      <c r="L39" s="139"/>
      <c r="M39" s="139"/>
      <c r="N39" s="139"/>
      <c r="O39" s="139"/>
      <c r="P39" s="140"/>
      <c r="Q39" s="139"/>
      <c r="R39" s="159">
        <v>1205.2</v>
      </c>
      <c r="S39" s="140">
        <f t="shared" si="3"/>
        <v>6898564.7999999998</v>
      </c>
      <c r="T39" s="139"/>
      <c r="U39" s="139"/>
      <c r="V39" s="139"/>
      <c r="W39" s="140"/>
      <c r="X39" s="140"/>
      <c r="Y39" s="140"/>
      <c r="Z39" s="139"/>
      <c r="AA39" s="139"/>
      <c r="AB39" s="139"/>
      <c r="AC39" s="139"/>
      <c r="AD39" s="139"/>
      <c r="AE39" s="139"/>
      <c r="AF39" s="139"/>
      <c r="AG39" s="140"/>
      <c r="AH39" s="139"/>
      <c r="AI39" s="140"/>
      <c r="AJ39" s="139"/>
      <c r="AK39" s="140"/>
      <c r="AL39" s="139"/>
      <c r="AM39" s="140"/>
      <c r="AN39" s="139"/>
      <c r="AO39" s="140"/>
      <c r="AP39" s="139"/>
      <c r="AQ39" s="140"/>
      <c r="AR39" s="139">
        <v>153000</v>
      </c>
      <c r="AS39" s="139"/>
      <c r="AT39" s="139"/>
    </row>
    <row r="40" spans="1:46" s="147" customFormat="1" x14ac:dyDescent="0.2">
      <c r="A40" s="122"/>
      <c r="B40" s="122" t="s">
        <v>70</v>
      </c>
      <c r="C40" s="122" t="s">
        <v>71</v>
      </c>
      <c r="D40" s="123" t="s">
        <v>78</v>
      </c>
      <c r="E40" s="122" t="s">
        <v>86</v>
      </c>
      <c r="F40" s="137">
        <v>14</v>
      </c>
      <c r="G40" s="137"/>
      <c r="H40" s="137" t="s">
        <v>88</v>
      </c>
      <c r="I40" s="138">
        <f t="shared" si="2"/>
        <v>4508657.6000000006</v>
      </c>
      <c r="J40" s="139"/>
      <c r="K40" s="139"/>
      <c r="L40" s="139"/>
      <c r="M40" s="139"/>
      <c r="N40" s="139"/>
      <c r="O40" s="139"/>
      <c r="P40" s="140"/>
      <c r="Q40" s="139"/>
      <c r="R40" s="148">
        <v>943.6</v>
      </c>
      <c r="S40" s="140">
        <f t="shared" ref="S40" si="4">R40*4616</f>
        <v>4355657.6000000006</v>
      </c>
      <c r="T40" s="139"/>
      <c r="U40" s="139"/>
      <c r="V40" s="139"/>
      <c r="W40" s="140"/>
      <c r="X40" s="140"/>
      <c r="Y40" s="140"/>
      <c r="Z40" s="139"/>
      <c r="AA40" s="139"/>
      <c r="AB40" s="139"/>
      <c r="AC40" s="139"/>
      <c r="AD40" s="139"/>
      <c r="AE40" s="139"/>
      <c r="AF40" s="139"/>
      <c r="AG40" s="140"/>
      <c r="AH40" s="139"/>
      <c r="AI40" s="140"/>
      <c r="AJ40" s="139"/>
      <c r="AK40" s="140"/>
      <c r="AL40" s="139"/>
      <c r="AM40" s="140"/>
      <c r="AN40" s="139"/>
      <c r="AO40" s="140"/>
      <c r="AP40" s="139"/>
      <c r="AQ40" s="140"/>
      <c r="AR40" s="139">
        <v>153000</v>
      </c>
      <c r="AS40" s="139"/>
      <c r="AT40" s="139"/>
    </row>
    <row r="41" spans="1:46" s="147" customFormat="1" x14ac:dyDescent="0.2">
      <c r="A41" s="122"/>
      <c r="B41" s="122" t="s">
        <v>70</v>
      </c>
      <c r="C41" s="122" t="s">
        <v>71</v>
      </c>
      <c r="D41" s="123" t="s">
        <v>78</v>
      </c>
      <c r="E41" s="122" t="s">
        <v>92</v>
      </c>
      <c r="F41" s="137">
        <v>3</v>
      </c>
      <c r="G41" s="137"/>
      <c r="H41" s="137"/>
      <c r="I41" s="138">
        <f t="shared" si="2"/>
        <v>7199244</v>
      </c>
      <c r="J41" s="139"/>
      <c r="K41" s="139"/>
      <c r="L41" s="139"/>
      <c r="M41" s="139"/>
      <c r="N41" s="139"/>
      <c r="O41" s="139"/>
      <c r="P41" s="140"/>
      <c r="Q41" s="139"/>
      <c r="R41" s="148">
        <v>1231</v>
      </c>
      <c r="S41" s="140">
        <f t="shared" ref="S41:S43" si="5">R41*5724</f>
        <v>7046244</v>
      </c>
      <c r="T41" s="139"/>
      <c r="U41" s="139"/>
      <c r="V41" s="139"/>
      <c r="W41" s="140"/>
      <c r="X41" s="140"/>
      <c r="Y41" s="140"/>
      <c r="Z41" s="139"/>
      <c r="AA41" s="139"/>
      <c r="AB41" s="139"/>
      <c r="AC41" s="139"/>
      <c r="AD41" s="139"/>
      <c r="AE41" s="139"/>
      <c r="AF41" s="139"/>
      <c r="AG41" s="140"/>
      <c r="AH41" s="139"/>
      <c r="AI41" s="140"/>
      <c r="AJ41" s="139"/>
      <c r="AK41" s="140"/>
      <c r="AL41" s="139"/>
      <c r="AM41" s="140"/>
      <c r="AN41" s="139"/>
      <c r="AO41" s="140"/>
      <c r="AP41" s="139"/>
      <c r="AQ41" s="140"/>
      <c r="AR41" s="139">
        <v>153000</v>
      </c>
      <c r="AS41" s="139"/>
      <c r="AT41" s="139"/>
    </row>
    <row r="42" spans="1:46" s="177" customFormat="1" x14ac:dyDescent="0.2">
      <c r="A42" s="170"/>
      <c r="B42" s="170" t="s">
        <v>70</v>
      </c>
      <c r="C42" s="170" t="s">
        <v>71</v>
      </c>
      <c r="D42" s="171" t="s">
        <v>78</v>
      </c>
      <c r="E42" s="170" t="s">
        <v>87</v>
      </c>
      <c r="F42" s="172">
        <v>2</v>
      </c>
      <c r="G42" s="181"/>
      <c r="H42" s="181"/>
      <c r="I42" s="179">
        <f t="shared" si="2"/>
        <v>5156920.8</v>
      </c>
      <c r="J42" s="173"/>
      <c r="K42" s="173"/>
      <c r="L42" s="173"/>
      <c r="M42" s="173"/>
      <c r="N42" s="173"/>
      <c r="O42" s="173"/>
      <c r="P42" s="174"/>
      <c r="Q42" s="173"/>
      <c r="R42" s="182">
        <v>874.2</v>
      </c>
      <c r="S42" s="174">
        <f t="shared" si="5"/>
        <v>5003920.8</v>
      </c>
      <c r="T42" s="173"/>
      <c r="U42" s="173"/>
      <c r="V42" s="173"/>
      <c r="W42" s="174"/>
      <c r="X42" s="174"/>
      <c r="Y42" s="174"/>
      <c r="Z42" s="173"/>
      <c r="AA42" s="173"/>
      <c r="AB42" s="173"/>
      <c r="AC42" s="173"/>
      <c r="AD42" s="173"/>
      <c r="AE42" s="173"/>
      <c r="AF42" s="173"/>
      <c r="AG42" s="174"/>
      <c r="AH42" s="173"/>
      <c r="AI42" s="174"/>
      <c r="AJ42" s="173"/>
      <c r="AK42" s="174"/>
      <c r="AL42" s="173"/>
      <c r="AM42" s="174"/>
      <c r="AN42" s="173"/>
      <c r="AO42" s="174"/>
      <c r="AP42" s="173"/>
      <c r="AQ42" s="174"/>
      <c r="AR42" s="173">
        <v>153000</v>
      </c>
      <c r="AS42" s="183"/>
      <c r="AT42" s="173"/>
    </row>
    <row r="43" spans="1:46" s="147" customFormat="1" x14ac:dyDescent="0.2">
      <c r="A43" s="122"/>
      <c r="B43" s="122" t="s">
        <v>70</v>
      </c>
      <c r="C43" s="122" t="s">
        <v>71</v>
      </c>
      <c r="D43" s="123" t="s">
        <v>78</v>
      </c>
      <c r="E43" s="122" t="s">
        <v>87</v>
      </c>
      <c r="F43" s="137">
        <v>3</v>
      </c>
      <c r="G43" s="137"/>
      <c r="H43" s="137"/>
      <c r="I43" s="138">
        <f t="shared" si="2"/>
        <v>3501540</v>
      </c>
      <c r="J43" s="139"/>
      <c r="K43" s="139"/>
      <c r="L43" s="139"/>
      <c r="M43" s="139"/>
      <c r="N43" s="139"/>
      <c r="O43" s="139"/>
      <c r="P43" s="140"/>
      <c r="Q43" s="139"/>
      <c r="R43" s="148">
        <v>585</v>
      </c>
      <c r="S43" s="140">
        <f t="shared" si="5"/>
        <v>3348540</v>
      </c>
      <c r="T43" s="139"/>
      <c r="U43" s="139"/>
      <c r="V43" s="139"/>
      <c r="W43" s="140"/>
      <c r="X43" s="140"/>
      <c r="Y43" s="140"/>
      <c r="Z43" s="139"/>
      <c r="AA43" s="139"/>
      <c r="AB43" s="139"/>
      <c r="AC43" s="139"/>
      <c r="AD43" s="139"/>
      <c r="AE43" s="139"/>
      <c r="AF43" s="139"/>
      <c r="AG43" s="140"/>
      <c r="AH43" s="139"/>
      <c r="AI43" s="140"/>
      <c r="AJ43" s="139"/>
      <c r="AK43" s="140"/>
      <c r="AL43" s="139"/>
      <c r="AM43" s="140"/>
      <c r="AN43" s="139"/>
      <c r="AO43" s="140"/>
      <c r="AP43" s="139"/>
      <c r="AQ43" s="140"/>
      <c r="AR43" s="139">
        <v>153000</v>
      </c>
      <c r="AS43" s="142"/>
      <c r="AT43" s="139"/>
    </row>
    <row r="44" spans="1:46" s="147" customFormat="1" x14ac:dyDescent="0.2">
      <c r="A44" s="122"/>
      <c r="B44" s="122" t="s">
        <v>70</v>
      </c>
      <c r="C44" s="122" t="s">
        <v>71</v>
      </c>
      <c r="D44" s="123" t="s">
        <v>78</v>
      </c>
      <c r="E44" s="122" t="s">
        <v>87</v>
      </c>
      <c r="F44" s="137">
        <v>66</v>
      </c>
      <c r="G44" s="137"/>
      <c r="H44" s="137"/>
      <c r="I44" s="138">
        <f>J44+K44+L44+M44+N44+O44+Q44+S44+U44+W44+Y44+AA44+AC44+AE44+AG44+AI44+AK44+AM44+AO44+AQ44+AR44</f>
        <v>1733980</v>
      </c>
      <c r="J44" s="139"/>
      <c r="K44" s="139"/>
      <c r="L44" s="139"/>
      <c r="M44" s="139"/>
      <c r="N44" s="139"/>
      <c r="O44" s="139"/>
      <c r="P44" s="140"/>
      <c r="Q44" s="139"/>
      <c r="R44" s="155">
        <v>342.5</v>
      </c>
      <c r="S44" s="140">
        <f>R44*4616</f>
        <v>1580980</v>
      </c>
      <c r="T44" s="139"/>
      <c r="U44" s="139"/>
      <c r="V44" s="139"/>
      <c r="W44" s="140"/>
      <c r="X44" s="140"/>
      <c r="Y44" s="140"/>
      <c r="Z44" s="139"/>
      <c r="AA44" s="139"/>
      <c r="AB44" s="139"/>
      <c r="AC44" s="139"/>
      <c r="AD44" s="139"/>
      <c r="AE44" s="139"/>
      <c r="AF44" s="139"/>
      <c r="AG44" s="140"/>
      <c r="AH44" s="139"/>
      <c r="AI44" s="140"/>
      <c r="AJ44" s="139"/>
      <c r="AK44" s="140"/>
      <c r="AL44" s="139"/>
      <c r="AM44" s="140"/>
      <c r="AN44" s="139"/>
      <c r="AO44" s="140"/>
      <c r="AP44" s="139"/>
      <c r="AQ44" s="140"/>
      <c r="AR44" s="139">
        <v>153000</v>
      </c>
      <c r="AS44" s="142"/>
      <c r="AT44" s="139"/>
    </row>
    <row r="45" spans="1:46" s="147" customFormat="1" ht="18.350000000000001" x14ac:dyDescent="0.2">
      <c r="A45" s="122"/>
      <c r="B45" s="122" t="s">
        <v>70</v>
      </c>
      <c r="C45" s="122" t="s">
        <v>71</v>
      </c>
      <c r="D45" s="123" t="s">
        <v>72</v>
      </c>
      <c r="E45" s="122" t="s">
        <v>73</v>
      </c>
      <c r="F45" s="137">
        <v>16</v>
      </c>
      <c r="G45" s="137"/>
      <c r="H45" s="137"/>
      <c r="I45" s="178">
        <f t="shared" si="2"/>
        <v>1831276.8</v>
      </c>
      <c r="J45" s="139"/>
      <c r="K45" s="139"/>
      <c r="L45" s="139"/>
      <c r="M45" s="139"/>
      <c r="N45" s="139"/>
      <c r="O45" s="139"/>
      <c r="P45" s="140"/>
      <c r="Q45" s="139"/>
      <c r="R45" s="155">
        <v>293.2</v>
      </c>
      <c r="S45" s="140">
        <f>R45*5724</f>
        <v>1678276.8</v>
      </c>
      <c r="T45" s="139"/>
      <c r="U45" s="139"/>
      <c r="V45" s="139"/>
      <c r="W45" s="140"/>
      <c r="X45" s="140"/>
      <c r="Y45" s="140"/>
      <c r="Z45" s="139"/>
      <c r="AA45" s="139"/>
      <c r="AB45" s="139"/>
      <c r="AC45" s="139"/>
      <c r="AD45" s="139"/>
      <c r="AE45" s="139"/>
      <c r="AF45" s="139"/>
      <c r="AG45" s="140"/>
      <c r="AH45" s="139"/>
      <c r="AI45" s="140"/>
      <c r="AJ45" s="139"/>
      <c r="AK45" s="140"/>
      <c r="AL45" s="139"/>
      <c r="AM45" s="140"/>
      <c r="AN45" s="139"/>
      <c r="AO45" s="140"/>
      <c r="AP45" s="139"/>
      <c r="AQ45" s="140"/>
      <c r="AR45" s="139">
        <v>153000</v>
      </c>
      <c r="AS45" s="142"/>
      <c r="AT45" s="139"/>
    </row>
    <row r="46" spans="1:46" s="177" customFormat="1" ht="18.350000000000001" x14ac:dyDescent="0.2">
      <c r="A46" s="170"/>
      <c r="B46" s="170" t="s">
        <v>70</v>
      </c>
      <c r="C46" s="170" t="s">
        <v>71</v>
      </c>
      <c r="D46" s="171" t="s">
        <v>72</v>
      </c>
      <c r="E46" s="170" t="s">
        <v>73</v>
      </c>
      <c r="F46" s="172">
        <v>52</v>
      </c>
      <c r="G46" s="172"/>
      <c r="H46" s="172"/>
      <c r="I46" s="179">
        <f t="shared" si="2"/>
        <v>4147779.6</v>
      </c>
      <c r="J46" s="173"/>
      <c r="K46" s="173"/>
      <c r="L46" s="173"/>
      <c r="M46" s="173"/>
      <c r="N46" s="173"/>
      <c r="O46" s="173"/>
      <c r="P46" s="174"/>
      <c r="Q46" s="173"/>
      <c r="R46" s="175">
        <v>697.9</v>
      </c>
      <c r="S46" s="174">
        <f>R46*5724</f>
        <v>3994779.6</v>
      </c>
      <c r="T46" s="173"/>
      <c r="U46" s="173"/>
      <c r="V46" s="173"/>
      <c r="W46" s="174"/>
      <c r="X46" s="174"/>
      <c r="Y46" s="174"/>
      <c r="Z46" s="173"/>
      <c r="AA46" s="173"/>
      <c r="AB46" s="173"/>
      <c r="AC46" s="173"/>
      <c r="AD46" s="173"/>
      <c r="AE46" s="173"/>
      <c r="AF46" s="173"/>
      <c r="AG46" s="174"/>
      <c r="AH46" s="173"/>
      <c r="AI46" s="174"/>
      <c r="AJ46" s="173"/>
      <c r="AK46" s="174"/>
      <c r="AL46" s="173"/>
      <c r="AM46" s="174"/>
      <c r="AN46" s="173"/>
      <c r="AO46" s="174"/>
      <c r="AP46" s="173"/>
      <c r="AQ46" s="174"/>
      <c r="AR46" s="173">
        <v>153000</v>
      </c>
      <c r="AS46" s="176"/>
      <c r="AT46" s="173"/>
    </row>
    <row r="47" spans="1:46" s="147" customFormat="1" ht="18.350000000000001" x14ac:dyDescent="0.2">
      <c r="A47" s="122"/>
      <c r="B47" s="122" t="s">
        <v>70</v>
      </c>
      <c r="C47" s="122" t="s">
        <v>71</v>
      </c>
      <c r="D47" s="123" t="s">
        <v>72</v>
      </c>
      <c r="E47" s="122" t="s">
        <v>73</v>
      </c>
      <c r="F47" s="137">
        <v>66</v>
      </c>
      <c r="G47" s="137"/>
      <c r="H47" s="137"/>
      <c r="I47" s="138">
        <f t="shared" si="2"/>
        <v>7217560.7999999998</v>
      </c>
      <c r="J47" s="139"/>
      <c r="K47" s="139"/>
      <c r="L47" s="139"/>
      <c r="M47" s="139"/>
      <c r="N47" s="139"/>
      <c r="O47" s="139"/>
      <c r="P47" s="140"/>
      <c r="Q47" s="139"/>
      <c r="R47" s="148">
        <v>1234.2</v>
      </c>
      <c r="S47" s="140">
        <f t="shared" ref="S47" si="6">R47*5724</f>
        <v>7064560.7999999998</v>
      </c>
      <c r="T47" s="139"/>
      <c r="U47" s="139"/>
      <c r="V47" s="139"/>
      <c r="W47" s="140"/>
      <c r="X47" s="140"/>
      <c r="Y47" s="140"/>
      <c r="Z47" s="139"/>
      <c r="AA47" s="139"/>
      <c r="AB47" s="139"/>
      <c r="AC47" s="139"/>
      <c r="AD47" s="139"/>
      <c r="AE47" s="139"/>
      <c r="AF47" s="139"/>
      <c r="AG47" s="140"/>
      <c r="AH47" s="139"/>
      <c r="AI47" s="140"/>
      <c r="AJ47" s="139"/>
      <c r="AK47" s="140"/>
      <c r="AL47" s="139"/>
      <c r="AM47" s="140"/>
      <c r="AN47" s="139"/>
      <c r="AO47" s="140"/>
      <c r="AP47" s="139"/>
      <c r="AQ47" s="140"/>
      <c r="AR47" s="139">
        <v>153000</v>
      </c>
      <c r="AS47" s="142"/>
      <c r="AT47" s="139"/>
    </row>
    <row r="48" spans="1:46" s="177" customFormat="1" ht="18.350000000000001" x14ac:dyDescent="0.2">
      <c r="A48" s="170"/>
      <c r="B48" s="170" t="s">
        <v>70</v>
      </c>
      <c r="C48" s="170" t="s">
        <v>71</v>
      </c>
      <c r="D48" s="171" t="s">
        <v>72</v>
      </c>
      <c r="E48" s="170" t="s">
        <v>73</v>
      </c>
      <c r="F48" s="172">
        <v>79</v>
      </c>
      <c r="G48" s="172"/>
      <c r="H48" s="172"/>
      <c r="I48" s="179">
        <f t="shared" si="2"/>
        <v>5464872</v>
      </c>
      <c r="J48" s="173"/>
      <c r="K48" s="173"/>
      <c r="L48" s="173"/>
      <c r="M48" s="173"/>
      <c r="N48" s="173"/>
      <c r="O48" s="173"/>
      <c r="P48" s="174"/>
      <c r="Q48" s="173"/>
      <c r="R48" s="175">
        <v>928</v>
      </c>
      <c r="S48" s="174">
        <f>R48*5724</f>
        <v>5311872</v>
      </c>
      <c r="T48" s="173"/>
      <c r="U48" s="173"/>
      <c r="V48" s="173"/>
      <c r="W48" s="174"/>
      <c r="X48" s="174"/>
      <c r="Y48" s="174"/>
      <c r="Z48" s="173"/>
      <c r="AA48" s="173"/>
      <c r="AB48" s="173"/>
      <c r="AC48" s="173"/>
      <c r="AD48" s="173"/>
      <c r="AE48" s="173"/>
      <c r="AF48" s="173"/>
      <c r="AG48" s="174"/>
      <c r="AH48" s="173"/>
      <c r="AI48" s="174"/>
      <c r="AJ48" s="173"/>
      <c r="AK48" s="174"/>
      <c r="AL48" s="173"/>
      <c r="AM48" s="174"/>
      <c r="AN48" s="173"/>
      <c r="AO48" s="174"/>
      <c r="AP48" s="173"/>
      <c r="AQ48" s="174"/>
      <c r="AR48" s="173">
        <v>153000</v>
      </c>
      <c r="AS48" s="176"/>
      <c r="AT48" s="173"/>
    </row>
    <row r="49" spans="1:46" s="147" customFormat="1" ht="18.350000000000001" x14ac:dyDescent="0.2">
      <c r="A49" s="122"/>
      <c r="B49" s="122" t="s">
        <v>70</v>
      </c>
      <c r="C49" s="122" t="s">
        <v>71</v>
      </c>
      <c r="D49" s="123" t="s">
        <v>72</v>
      </c>
      <c r="E49" s="122" t="s">
        <v>73</v>
      </c>
      <c r="F49" s="137">
        <v>96</v>
      </c>
      <c r="G49" s="137"/>
      <c r="H49" s="137"/>
      <c r="I49" s="138">
        <f t="shared" si="2"/>
        <v>6816196</v>
      </c>
      <c r="J49" s="139"/>
      <c r="K49" s="139"/>
      <c r="L49" s="139"/>
      <c r="M49" s="139"/>
      <c r="N49" s="139"/>
      <c r="O49" s="139"/>
      <c r="P49" s="140"/>
      <c r="Q49" s="139"/>
      <c r="R49" s="148">
        <v>1443.5</v>
      </c>
      <c r="S49" s="140">
        <f>R49*4616</f>
        <v>6663196</v>
      </c>
      <c r="T49" s="139"/>
      <c r="U49" s="139"/>
      <c r="V49" s="139"/>
      <c r="W49" s="140"/>
      <c r="X49" s="140"/>
      <c r="Y49" s="140"/>
      <c r="Z49" s="139"/>
      <c r="AA49" s="139"/>
      <c r="AB49" s="139"/>
      <c r="AC49" s="139"/>
      <c r="AD49" s="139"/>
      <c r="AE49" s="139"/>
      <c r="AF49" s="139"/>
      <c r="AG49" s="140"/>
      <c r="AH49" s="139"/>
      <c r="AI49" s="140"/>
      <c r="AJ49" s="139"/>
      <c r="AK49" s="140"/>
      <c r="AL49" s="139"/>
      <c r="AM49" s="140"/>
      <c r="AN49" s="139"/>
      <c r="AO49" s="140"/>
      <c r="AP49" s="139"/>
      <c r="AQ49" s="140"/>
      <c r="AR49" s="139">
        <v>153000</v>
      </c>
      <c r="AS49" s="142"/>
      <c r="AT49" s="139"/>
    </row>
    <row r="50" spans="1:46" s="147" customFormat="1" ht="18.350000000000001" x14ac:dyDescent="0.2">
      <c r="A50" s="122"/>
      <c r="B50" s="122" t="s">
        <v>70</v>
      </c>
      <c r="C50" s="122" t="s">
        <v>71</v>
      </c>
      <c r="D50" s="123" t="s">
        <v>72</v>
      </c>
      <c r="E50" s="122" t="s">
        <v>73</v>
      </c>
      <c r="F50" s="137">
        <v>114</v>
      </c>
      <c r="G50" s="137"/>
      <c r="H50" s="137"/>
      <c r="I50" s="138">
        <f t="shared" si="2"/>
        <v>6791731.2000000002</v>
      </c>
      <c r="J50" s="139"/>
      <c r="K50" s="139"/>
      <c r="L50" s="139"/>
      <c r="M50" s="139"/>
      <c r="N50" s="139"/>
      <c r="O50" s="139"/>
      <c r="P50" s="140"/>
      <c r="Q50" s="139"/>
      <c r="R50" s="148">
        <v>1438.2</v>
      </c>
      <c r="S50" s="140">
        <f>R50*4616</f>
        <v>6638731.2000000002</v>
      </c>
      <c r="T50" s="139"/>
      <c r="U50" s="139"/>
      <c r="V50" s="139"/>
      <c r="W50" s="140"/>
      <c r="X50" s="140"/>
      <c r="Y50" s="140"/>
      <c r="Z50" s="139"/>
      <c r="AA50" s="139"/>
      <c r="AB50" s="139"/>
      <c r="AC50" s="139"/>
      <c r="AD50" s="139"/>
      <c r="AE50" s="139"/>
      <c r="AF50" s="139"/>
      <c r="AG50" s="140"/>
      <c r="AH50" s="139"/>
      <c r="AI50" s="140"/>
      <c r="AJ50" s="139"/>
      <c r="AK50" s="140"/>
      <c r="AL50" s="139"/>
      <c r="AM50" s="140"/>
      <c r="AN50" s="139"/>
      <c r="AO50" s="140"/>
      <c r="AP50" s="139"/>
      <c r="AQ50" s="140"/>
      <c r="AR50" s="139">
        <v>153000</v>
      </c>
      <c r="AS50" s="142"/>
      <c r="AT50" s="139"/>
    </row>
    <row r="51" spans="1:46" s="147" customFormat="1" ht="18.350000000000001" x14ac:dyDescent="0.2">
      <c r="A51" s="122"/>
      <c r="B51" s="123" t="s">
        <v>70</v>
      </c>
      <c r="C51" s="123" t="s">
        <v>71</v>
      </c>
      <c r="D51" s="123" t="s">
        <v>72</v>
      </c>
      <c r="E51" s="122" t="s">
        <v>73</v>
      </c>
      <c r="F51" s="137">
        <v>116</v>
      </c>
      <c r="G51" s="137"/>
      <c r="H51" s="137"/>
      <c r="I51" s="138">
        <f t="shared" si="2"/>
        <v>4487424</v>
      </c>
      <c r="J51" s="139"/>
      <c r="K51" s="139"/>
      <c r="L51" s="139"/>
      <c r="M51" s="139"/>
      <c r="N51" s="139"/>
      <c r="O51" s="139"/>
      <c r="P51" s="140"/>
      <c r="Q51" s="139"/>
      <c r="R51" s="148">
        <v>939</v>
      </c>
      <c r="S51" s="140">
        <f t="shared" ref="S51" si="7">R51*4616</f>
        <v>4334424</v>
      </c>
      <c r="T51" s="139"/>
      <c r="U51" s="139"/>
      <c r="V51" s="139"/>
      <c r="W51" s="140"/>
      <c r="X51" s="140"/>
      <c r="Y51" s="140"/>
      <c r="Z51" s="139"/>
      <c r="AA51" s="139"/>
      <c r="AB51" s="139"/>
      <c r="AC51" s="139"/>
      <c r="AD51" s="139"/>
      <c r="AE51" s="139"/>
      <c r="AF51" s="139"/>
      <c r="AG51" s="140"/>
      <c r="AH51" s="139"/>
      <c r="AI51" s="140"/>
      <c r="AJ51" s="139"/>
      <c r="AK51" s="140"/>
      <c r="AL51" s="139"/>
      <c r="AM51" s="140"/>
      <c r="AN51" s="139"/>
      <c r="AO51" s="140"/>
      <c r="AP51" s="139"/>
      <c r="AQ51" s="140"/>
      <c r="AR51" s="139">
        <v>153000</v>
      </c>
      <c r="AS51" s="139"/>
      <c r="AT51" s="139"/>
    </row>
    <row r="52" spans="1:46" s="147" customFormat="1" ht="18.350000000000001" x14ac:dyDescent="0.2">
      <c r="A52" s="122"/>
      <c r="B52" s="122" t="s">
        <v>70</v>
      </c>
      <c r="C52" s="122" t="s">
        <v>71</v>
      </c>
      <c r="D52" s="123" t="s">
        <v>72</v>
      </c>
      <c r="E52" s="122" t="s">
        <v>73</v>
      </c>
      <c r="F52" s="137">
        <v>120</v>
      </c>
      <c r="G52" s="137"/>
      <c r="H52" s="137"/>
      <c r="I52" s="138">
        <f t="shared" si="2"/>
        <v>1716439.2</v>
      </c>
      <c r="J52" s="139"/>
      <c r="K52" s="139"/>
      <c r="L52" s="139"/>
      <c r="M52" s="139"/>
      <c r="N52" s="139"/>
      <c r="O52" s="139"/>
      <c r="P52" s="140"/>
      <c r="Q52" s="139"/>
      <c r="R52" s="148">
        <v>338.7</v>
      </c>
      <c r="S52" s="140">
        <f>R52*4616</f>
        <v>1563439.2</v>
      </c>
      <c r="T52" s="139"/>
      <c r="U52" s="139"/>
      <c r="V52" s="139"/>
      <c r="W52" s="140"/>
      <c r="X52" s="140"/>
      <c r="Y52" s="140"/>
      <c r="Z52" s="139"/>
      <c r="AA52" s="139"/>
      <c r="AB52" s="139"/>
      <c r="AC52" s="139"/>
      <c r="AD52" s="139"/>
      <c r="AE52" s="139"/>
      <c r="AF52" s="139"/>
      <c r="AG52" s="140"/>
      <c r="AH52" s="139"/>
      <c r="AI52" s="140"/>
      <c r="AJ52" s="139"/>
      <c r="AK52" s="140"/>
      <c r="AL52" s="139"/>
      <c r="AM52" s="140"/>
      <c r="AN52" s="139"/>
      <c r="AO52" s="140"/>
      <c r="AP52" s="139"/>
      <c r="AQ52" s="140"/>
      <c r="AR52" s="139">
        <v>153000</v>
      </c>
      <c r="AS52" s="142"/>
      <c r="AT52" s="139"/>
    </row>
    <row r="53" spans="1:46" s="147" customFormat="1" ht="18.350000000000001" x14ac:dyDescent="0.2">
      <c r="A53" s="122"/>
      <c r="B53" s="123" t="s">
        <v>70</v>
      </c>
      <c r="C53" s="123" t="s">
        <v>71</v>
      </c>
      <c r="D53" s="123" t="s">
        <v>72</v>
      </c>
      <c r="E53" s="122" t="s">
        <v>73</v>
      </c>
      <c r="F53" s="137">
        <v>122</v>
      </c>
      <c r="G53" s="137"/>
      <c r="H53" s="137"/>
      <c r="I53" s="138">
        <f t="shared" si="2"/>
        <v>6775575.2000000002</v>
      </c>
      <c r="J53" s="139"/>
      <c r="K53" s="139"/>
      <c r="L53" s="139"/>
      <c r="M53" s="139"/>
      <c r="N53" s="139"/>
      <c r="O53" s="139"/>
      <c r="P53" s="140"/>
      <c r="Q53" s="139"/>
      <c r="R53" s="148">
        <v>1434.7</v>
      </c>
      <c r="S53" s="140">
        <f t="shared" ref="S53" si="8">R53*4616</f>
        <v>6622575.2000000002</v>
      </c>
      <c r="T53" s="139"/>
      <c r="U53" s="139"/>
      <c r="V53" s="139"/>
      <c r="W53" s="140"/>
      <c r="X53" s="140"/>
      <c r="Y53" s="140"/>
      <c r="Z53" s="139"/>
      <c r="AA53" s="139"/>
      <c r="AB53" s="139"/>
      <c r="AC53" s="139"/>
      <c r="AD53" s="139"/>
      <c r="AE53" s="139"/>
      <c r="AF53" s="139"/>
      <c r="AG53" s="140"/>
      <c r="AH53" s="139"/>
      <c r="AI53" s="140"/>
      <c r="AJ53" s="139"/>
      <c r="AK53" s="140"/>
      <c r="AL53" s="139"/>
      <c r="AM53" s="140"/>
      <c r="AN53" s="139"/>
      <c r="AO53" s="140"/>
      <c r="AP53" s="139"/>
      <c r="AQ53" s="140"/>
      <c r="AR53" s="139">
        <v>153000</v>
      </c>
      <c r="AS53" s="139"/>
      <c r="AT53" s="139"/>
    </row>
    <row r="54" spans="1:46" s="147" customFormat="1" x14ac:dyDescent="0.2">
      <c r="A54" s="122"/>
      <c r="B54" s="122" t="s">
        <v>70</v>
      </c>
      <c r="C54" s="122" t="s">
        <v>71</v>
      </c>
      <c r="D54" s="123" t="s">
        <v>78</v>
      </c>
      <c r="E54" s="122" t="s">
        <v>119</v>
      </c>
      <c r="F54" s="137">
        <v>5</v>
      </c>
      <c r="G54" s="137"/>
      <c r="H54" s="137"/>
      <c r="I54" s="138">
        <f t="shared" si="2"/>
        <v>6894727.2000000002</v>
      </c>
      <c r="J54" s="139"/>
      <c r="K54" s="139"/>
      <c r="L54" s="139"/>
      <c r="M54" s="139"/>
      <c r="N54" s="139"/>
      <c r="O54" s="139"/>
      <c r="P54" s="140"/>
      <c r="Q54" s="139"/>
      <c r="R54" s="148">
        <v>1177.8</v>
      </c>
      <c r="S54" s="140">
        <f>R54*5724</f>
        <v>6741727.2000000002</v>
      </c>
      <c r="T54" s="139"/>
      <c r="U54" s="139"/>
      <c r="V54" s="139"/>
      <c r="W54" s="140"/>
      <c r="X54" s="140"/>
      <c r="Y54" s="140"/>
      <c r="Z54" s="139"/>
      <c r="AA54" s="139"/>
      <c r="AB54" s="139"/>
      <c r="AC54" s="139"/>
      <c r="AD54" s="139"/>
      <c r="AE54" s="139"/>
      <c r="AF54" s="139"/>
      <c r="AG54" s="140"/>
      <c r="AH54" s="139"/>
      <c r="AI54" s="140"/>
      <c r="AJ54" s="139"/>
      <c r="AK54" s="140"/>
      <c r="AL54" s="139"/>
      <c r="AM54" s="140"/>
      <c r="AN54" s="139"/>
      <c r="AO54" s="140"/>
      <c r="AP54" s="139"/>
      <c r="AQ54" s="140"/>
      <c r="AR54" s="139">
        <v>153000</v>
      </c>
      <c r="AS54" s="142"/>
      <c r="AT54" s="139"/>
    </row>
    <row r="55" spans="1:46" s="147" customFormat="1" x14ac:dyDescent="0.2">
      <c r="A55" s="122"/>
      <c r="B55" s="122" t="s">
        <v>70</v>
      </c>
      <c r="C55" s="122" t="s">
        <v>71</v>
      </c>
      <c r="D55" s="123" t="s">
        <v>78</v>
      </c>
      <c r="E55" s="122" t="s">
        <v>119</v>
      </c>
      <c r="F55" s="137">
        <v>6</v>
      </c>
      <c r="G55" s="137"/>
      <c r="H55" s="137"/>
      <c r="I55" s="138">
        <f t="shared" si="2"/>
        <v>5013648</v>
      </c>
      <c r="J55" s="139"/>
      <c r="K55" s="139"/>
      <c r="L55" s="139"/>
      <c r="M55" s="139"/>
      <c r="N55" s="139"/>
      <c r="O55" s="139"/>
      <c r="P55" s="140"/>
      <c r="Q55" s="139"/>
      <c r="R55" s="148">
        <v>1053</v>
      </c>
      <c r="S55" s="140">
        <f>R55*4616</f>
        <v>4860648</v>
      </c>
      <c r="T55" s="139"/>
      <c r="U55" s="139"/>
      <c r="V55" s="139"/>
      <c r="W55" s="140"/>
      <c r="X55" s="140"/>
      <c r="Y55" s="140"/>
      <c r="Z55" s="139"/>
      <c r="AA55" s="139"/>
      <c r="AB55" s="139"/>
      <c r="AC55" s="139"/>
      <c r="AD55" s="139"/>
      <c r="AE55" s="139"/>
      <c r="AF55" s="139"/>
      <c r="AG55" s="140"/>
      <c r="AH55" s="139"/>
      <c r="AI55" s="140"/>
      <c r="AJ55" s="139"/>
      <c r="AK55" s="140"/>
      <c r="AL55" s="139"/>
      <c r="AM55" s="140"/>
      <c r="AN55" s="139"/>
      <c r="AO55" s="140"/>
      <c r="AP55" s="139"/>
      <c r="AQ55" s="140"/>
      <c r="AR55" s="139">
        <v>153000</v>
      </c>
      <c r="AS55" s="142"/>
      <c r="AT55" s="139"/>
    </row>
    <row r="56" spans="1:46" s="147" customFormat="1" x14ac:dyDescent="0.2">
      <c r="A56" s="122"/>
      <c r="B56" s="122" t="s">
        <v>70</v>
      </c>
      <c r="C56" s="122" t="s">
        <v>71</v>
      </c>
      <c r="D56" s="123" t="s">
        <v>78</v>
      </c>
      <c r="E56" s="122" t="s">
        <v>93</v>
      </c>
      <c r="F56" s="137">
        <v>6</v>
      </c>
      <c r="G56" s="137"/>
      <c r="H56" s="137"/>
      <c r="I56" s="138">
        <f t="shared" si="2"/>
        <v>6777883.2000000002</v>
      </c>
      <c r="J56" s="139"/>
      <c r="K56" s="139"/>
      <c r="L56" s="139"/>
      <c r="M56" s="139"/>
      <c r="N56" s="139"/>
      <c r="O56" s="139"/>
      <c r="P56" s="140"/>
      <c r="Q56" s="139"/>
      <c r="R56" s="148">
        <v>1435.2</v>
      </c>
      <c r="S56" s="140">
        <f>R56*4616</f>
        <v>6624883.2000000002</v>
      </c>
      <c r="T56" s="139"/>
      <c r="U56" s="139"/>
      <c r="V56" s="139"/>
      <c r="W56" s="140"/>
      <c r="X56" s="140"/>
      <c r="Y56" s="140"/>
      <c r="Z56" s="139"/>
      <c r="AA56" s="139"/>
      <c r="AB56" s="139"/>
      <c r="AC56" s="139"/>
      <c r="AD56" s="139"/>
      <c r="AE56" s="139"/>
      <c r="AF56" s="139"/>
      <c r="AG56" s="140"/>
      <c r="AH56" s="139"/>
      <c r="AI56" s="140"/>
      <c r="AJ56" s="139"/>
      <c r="AK56" s="140"/>
      <c r="AL56" s="139"/>
      <c r="AM56" s="140"/>
      <c r="AN56" s="139"/>
      <c r="AO56" s="140"/>
      <c r="AP56" s="139"/>
      <c r="AQ56" s="140"/>
      <c r="AR56" s="139">
        <v>153000</v>
      </c>
      <c r="AS56" s="142"/>
      <c r="AT56" s="139"/>
    </row>
    <row r="57" spans="1:46" s="147" customFormat="1" x14ac:dyDescent="0.2">
      <c r="A57" s="122"/>
      <c r="B57" s="122" t="s">
        <v>70</v>
      </c>
      <c r="C57" s="122" t="s">
        <v>71</v>
      </c>
      <c r="D57" s="123" t="s">
        <v>78</v>
      </c>
      <c r="E57" s="122" t="s">
        <v>93</v>
      </c>
      <c r="F57" s="137">
        <v>8</v>
      </c>
      <c r="G57" s="137"/>
      <c r="H57" s="137"/>
      <c r="I57" s="138">
        <f t="shared" ref="I57:I76" si="9">J57+K57+L57+M57+N57+O57+Q57+S57+U57+W57+Y57+AA57+AC57+AE57+AG57+AI57+AK57+AM57+AO57+AQ57+AR57</f>
        <v>6769574.4000000004</v>
      </c>
      <c r="J57" s="139"/>
      <c r="K57" s="139"/>
      <c r="L57" s="139"/>
      <c r="M57" s="139"/>
      <c r="N57" s="139"/>
      <c r="O57" s="139"/>
      <c r="P57" s="140"/>
      <c r="Q57" s="139"/>
      <c r="R57" s="148">
        <v>1433.4</v>
      </c>
      <c r="S57" s="140">
        <f t="shared" ref="S57:S58" si="10">R57*4616</f>
        <v>6616574.4000000004</v>
      </c>
      <c r="T57" s="139"/>
      <c r="U57" s="139"/>
      <c r="V57" s="139"/>
      <c r="W57" s="140"/>
      <c r="X57" s="140"/>
      <c r="Y57" s="140"/>
      <c r="Z57" s="139"/>
      <c r="AA57" s="139"/>
      <c r="AB57" s="139"/>
      <c r="AC57" s="139"/>
      <c r="AD57" s="139"/>
      <c r="AE57" s="139"/>
      <c r="AF57" s="139"/>
      <c r="AG57" s="140"/>
      <c r="AH57" s="139"/>
      <c r="AI57" s="140"/>
      <c r="AJ57" s="139"/>
      <c r="AK57" s="140"/>
      <c r="AL57" s="139"/>
      <c r="AM57" s="140"/>
      <c r="AN57" s="139"/>
      <c r="AO57" s="140"/>
      <c r="AP57" s="139"/>
      <c r="AQ57" s="140"/>
      <c r="AR57" s="139">
        <v>153000</v>
      </c>
      <c r="AS57" s="139"/>
      <c r="AT57" s="139"/>
    </row>
    <row r="58" spans="1:46" s="147" customFormat="1" x14ac:dyDescent="0.2">
      <c r="A58" s="122"/>
      <c r="B58" s="122" t="s">
        <v>70</v>
      </c>
      <c r="C58" s="122" t="s">
        <v>71</v>
      </c>
      <c r="D58" s="123" t="s">
        <v>78</v>
      </c>
      <c r="E58" s="122" t="s">
        <v>93</v>
      </c>
      <c r="F58" s="137">
        <v>12</v>
      </c>
      <c r="G58" s="137"/>
      <c r="H58" s="137"/>
      <c r="I58" s="138">
        <f t="shared" si="9"/>
        <v>4511888.8</v>
      </c>
      <c r="J58" s="139"/>
      <c r="K58" s="139"/>
      <c r="L58" s="139"/>
      <c r="M58" s="139"/>
      <c r="N58" s="139"/>
      <c r="O58" s="139"/>
      <c r="P58" s="140"/>
      <c r="Q58" s="139"/>
      <c r="R58" s="148">
        <v>944.3</v>
      </c>
      <c r="S58" s="140">
        <f t="shared" si="10"/>
        <v>4358888.8</v>
      </c>
      <c r="T58" s="139"/>
      <c r="U58" s="139"/>
      <c r="V58" s="139"/>
      <c r="W58" s="140"/>
      <c r="X58" s="140"/>
      <c r="Y58" s="140"/>
      <c r="Z58" s="139"/>
      <c r="AA58" s="139"/>
      <c r="AB58" s="139"/>
      <c r="AC58" s="139"/>
      <c r="AD58" s="139"/>
      <c r="AE58" s="139"/>
      <c r="AF58" s="139"/>
      <c r="AG58" s="140"/>
      <c r="AH58" s="139"/>
      <c r="AI58" s="140"/>
      <c r="AJ58" s="139"/>
      <c r="AK58" s="140"/>
      <c r="AL58" s="139"/>
      <c r="AM58" s="140"/>
      <c r="AN58" s="139"/>
      <c r="AO58" s="140"/>
      <c r="AP58" s="139"/>
      <c r="AQ58" s="140"/>
      <c r="AR58" s="139">
        <v>153000</v>
      </c>
      <c r="AS58" s="139"/>
      <c r="AT58" s="139"/>
    </row>
    <row r="59" spans="1:46" s="147" customFormat="1" x14ac:dyDescent="0.2">
      <c r="A59" s="122"/>
      <c r="B59" s="122" t="s">
        <v>70</v>
      </c>
      <c r="C59" s="122" t="s">
        <v>71</v>
      </c>
      <c r="D59" s="123" t="s">
        <v>78</v>
      </c>
      <c r="E59" s="122" t="s">
        <v>115</v>
      </c>
      <c r="F59" s="145" t="s">
        <v>116</v>
      </c>
      <c r="G59" s="137"/>
      <c r="H59" s="137"/>
      <c r="I59" s="138">
        <f t="shared" si="9"/>
        <v>2206771.2000000002</v>
      </c>
      <c r="J59" s="139"/>
      <c r="K59" s="139"/>
      <c r="L59" s="139"/>
      <c r="M59" s="139"/>
      <c r="N59" s="139"/>
      <c r="O59" s="139"/>
      <c r="P59" s="140"/>
      <c r="Q59" s="139"/>
      <c r="R59" s="148">
        <v>358.8</v>
      </c>
      <c r="S59" s="140">
        <f t="shared" ref="S59:S64" si="11">R59*5724</f>
        <v>2053771.2</v>
      </c>
      <c r="T59" s="139"/>
      <c r="U59" s="139"/>
      <c r="V59" s="139"/>
      <c r="W59" s="140"/>
      <c r="X59" s="140"/>
      <c r="Y59" s="140"/>
      <c r="Z59" s="139"/>
      <c r="AA59" s="139"/>
      <c r="AB59" s="139"/>
      <c r="AC59" s="139"/>
      <c r="AD59" s="139"/>
      <c r="AE59" s="139"/>
      <c r="AF59" s="139"/>
      <c r="AG59" s="140"/>
      <c r="AH59" s="139"/>
      <c r="AI59" s="140"/>
      <c r="AJ59" s="139"/>
      <c r="AK59" s="140"/>
      <c r="AL59" s="139"/>
      <c r="AM59" s="140"/>
      <c r="AN59" s="139"/>
      <c r="AO59" s="140"/>
      <c r="AP59" s="139"/>
      <c r="AQ59" s="140"/>
      <c r="AR59" s="139">
        <v>153000</v>
      </c>
      <c r="AS59" s="142"/>
      <c r="AT59" s="139"/>
    </row>
    <row r="60" spans="1:46" s="147" customFormat="1" x14ac:dyDescent="0.2">
      <c r="A60" s="122"/>
      <c r="B60" s="122" t="s">
        <v>70</v>
      </c>
      <c r="C60" s="122" t="s">
        <v>71</v>
      </c>
      <c r="D60" s="123" t="s">
        <v>78</v>
      </c>
      <c r="E60" s="122" t="s">
        <v>115</v>
      </c>
      <c r="F60" s="145" t="s">
        <v>117</v>
      </c>
      <c r="G60" s="137"/>
      <c r="H60" s="137"/>
      <c r="I60" s="138">
        <f t="shared" si="9"/>
        <v>2207916</v>
      </c>
      <c r="J60" s="139"/>
      <c r="K60" s="139"/>
      <c r="L60" s="139"/>
      <c r="M60" s="139"/>
      <c r="N60" s="139"/>
      <c r="O60" s="139"/>
      <c r="P60" s="140"/>
      <c r="Q60" s="139"/>
      <c r="R60" s="148">
        <v>359</v>
      </c>
      <c r="S60" s="140">
        <f t="shared" si="11"/>
        <v>2054916</v>
      </c>
      <c r="T60" s="139"/>
      <c r="U60" s="139"/>
      <c r="V60" s="139"/>
      <c r="W60" s="140"/>
      <c r="X60" s="140"/>
      <c r="Y60" s="140"/>
      <c r="Z60" s="139"/>
      <c r="AA60" s="139"/>
      <c r="AB60" s="139"/>
      <c r="AC60" s="139"/>
      <c r="AD60" s="139"/>
      <c r="AE60" s="139"/>
      <c r="AF60" s="139"/>
      <c r="AG60" s="140"/>
      <c r="AH60" s="139"/>
      <c r="AI60" s="140"/>
      <c r="AJ60" s="139"/>
      <c r="AK60" s="140"/>
      <c r="AL60" s="139"/>
      <c r="AM60" s="140"/>
      <c r="AN60" s="139"/>
      <c r="AO60" s="140"/>
      <c r="AP60" s="139"/>
      <c r="AQ60" s="140"/>
      <c r="AR60" s="139">
        <v>153000</v>
      </c>
      <c r="AS60" s="142"/>
      <c r="AT60" s="139"/>
    </row>
    <row r="61" spans="1:46" s="147" customFormat="1" x14ac:dyDescent="0.2">
      <c r="A61" s="122"/>
      <c r="B61" s="122" t="s">
        <v>70</v>
      </c>
      <c r="C61" s="122" t="s">
        <v>71</v>
      </c>
      <c r="D61" s="123" t="s">
        <v>78</v>
      </c>
      <c r="E61" s="122" t="s">
        <v>115</v>
      </c>
      <c r="F61" s="145" t="s">
        <v>118</v>
      </c>
      <c r="G61" s="137"/>
      <c r="H61" s="137"/>
      <c r="I61" s="138">
        <f t="shared" si="9"/>
        <v>2245122</v>
      </c>
      <c r="J61" s="139"/>
      <c r="K61" s="139"/>
      <c r="L61" s="139"/>
      <c r="M61" s="139"/>
      <c r="N61" s="139"/>
      <c r="O61" s="139"/>
      <c r="P61" s="140"/>
      <c r="Q61" s="139"/>
      <c r="R61" s="148">
        <v>365.5</v>
      </c>
      <c r="S61" s="140">
        <f t="shared" si="11"/>
        <v>2092122</v>
      </c>
      <c r="T61" s="139"/>
      <c r="U61" s="139"/>
      <c r="V61" s="139"/>
      <c r="W61" s="140"/>
      <c r="X61" s="140"/>
      <c r="Y61" s="140"/>
      <c r="Z61" s="139"/>
      <c r="AA61" s="139"/>
      <c r="AB61" s="139"/>
      <c r="AC61" s="139"/>
      <c r="AD61" s="139"/>
      <c r="AE61" s="139"/>
      <c r="AF61" s="139"/>
      <c r="AG61" s="140"/>
      <c r="AH61" s="139"/>
      <c r="AI61" s="140"/>
      <c r="AJ61" s="139"/>
      <c r="AK61" s="140"/>
      <c r="AL61" s="139"/>
      <c r="AM61" s="140"/>
      <c r="AN61" s="139"/>
      <c r="AO61" s="140"/>
      <c r="AP61" s="139"/>
      <c r="AQ61" s="140"/>
      <c r="AR61" s="139">
        <v>153000</v>
      </c>
      <c r="AS61" s="142"/>
      <c r="AT61" s="139"/>
    </row>
    <row r="62" spans="1:46" s="147" customFormat="1" x14ac:dyDescent="0.2">
      <c r="A62" s="122"/>
      <c r="B62" s="122" t="s">
        <v>70</v>
      </c>
      <c r="C62" s="122" t="s">
        <v>71</v>
      </c>
      <c r="D62" s="123" t="s">
        <v>78</v>
      </c>
      <c r="E62" s="122" t="s">
        <v>89</v>
      </c>
      <c r="F62" s="137">
        <v>5</v>
      </c>
      <c r="G62" s="137"/>
      <c r="H62" s="137"/>
      <c r="I62" s="138">
        <f t="shared" si="9"/>
        <v>6594217.2000000002</v>
      </c>
      <c r="J62" s="139"/>
      <c r="K62" s="139"/>
      <c r="L62" s="139"/>
      <c r="M62" s="139"/>
      <c r="N62" s="139"/>
      <c r="O62" s="139"/>
      <c r="P62" s="140"/>
      <c r="Q62" s="139"/>
      <c r="R62" s="148">
        <v>1125.3</v>
      </c>
      <c r="S62" s="140">
        <f t="shared" si="11"/>
        <v>6441217.2000000002</v>
      </c>
      <c r="T62" s="139"/>
      <c r="U62" s="139"/>
      <c r="V62" s="139"/>
      <c r="W62" s="140"/>
      <c r="X62" s="140"/>
      <c r="Y62" s="140"/>
      <c r="Z62" s="139"/>
      <c r="AA62" s="139"/>
      <c r="AB62" s="139"/>
      <c r="AC62" s="139"/>
      <c r="AD62" s="139"/>
      <c r="AE62" s="139"/>
      <c r="AF62" s="139"/>
      <c r="AG62" s="140"/>
      <c r="AH62" s="139"/>
      <c r="AI62" s="140"/>
      <c r="AJ62" s="139"/>
      <c r="AK62" s="140"/>
      <c r="AL62" s="139"/>
      <c r="AM62" s="140"/>
      <c r="AN62" s="139"/>
      <c r="AO62" s="140"/>
      <c r="AP62" s="139"/>
      <c r="AQ62" s="140"/>
      <c r="AR62" s="139">
        <v>153000</v>
      </c>
      <c r="AS62" s="142"/>
      <c r="AT62" s="139"/>
    </row>
    <row r="63" spans="1:46" s="147" customFormat="1" x14ac:dyDescent="0.2">
      <c r="A63" s="122"/>
      <c r="B63" s="122" t="s">
        <v>70</v>
      </c>
      <c r="C63" s="122" t="s">
        <v>71</v>
      </c>
      <c r="D63" s="123" t="s">
        <v>78</v>
      </c>
      <c r="E63" s="122" t="s">
        <v>89</v>
      </c>
      <c r="F63" s="137">
        <v>5</v>
      </c>
      <c r="G63" s="137"/>
      <c r="H63" s="137" t="s">
        <v>88</v>
      </c>
      <c r="I63" s="138">
        <f t="shared" si="9"/>
        <v>597182.39999999991</v>
      </c>
      <c r="J63" s="139"/>
      <c r="K63" s="139"/>
      <c r="L63" s="139"/>
      <c r="M63" s="139"/>
      <c r="N63" s="139"/>
      <c r="O63" s="139"/>
      <c r="P63" s="140"/>
      <c r="Q63" s="139"/>
      <c r="R63" s="148">
        <v>77.599999999999994</v>
      </c>
      <c r="S63" s="140">
        <f t="shared" si="11"/>
        <v>444182.39999999997</v>
      </c>
      <c r="T63" s="139"/>
      <c r="U63" s="139"/>
      <c r="V63" s="139"/>
      <c r="W63" s="140"/>
      <c r="X63" s="140"/>
      <c r="Y63" s="140"/>
      <c r="Z63" s="139"/>
      <c r="AA63" s="139"/>
      <c r="AB63" s="139"/>
      <c r="AC63" s="139"/>
      <c r="AD63" s="139"/>
      <c r="AE63" s="139"/>
      <c r="AF63" s="139"/>
      <c r="AG63" s="140"/>
      <c r="AH63" s="139"/>
      <c r="AI63" s="140"/>
      <c r="AJ63" s="139"/>
      <c r="AK63" s="140"/>
      <c r="AL63" s="139"/>
      <c r="AM63" s="140"/>
      <c r="AN63" s="139"/>
      <c r="AO63" s="140"/>
      <c r="AP63" s="139"/>
      <c r="AQ63" s="140"/>
      <c r="AR63" s="139">
        <v>153000</v>
      </c>
      <c r="AS63" s="142"/>
      <c r="AT63" s="139"/>
    </row>
    <row r="64" spans="1:46" s="147" customFormat="1" ht="16.399999999999999" customHeight="1" x14ac:dyDescent="0.2">
      <c r="A64" s="122"/>
      <c r="B64" s="122" t="s">
        <v>70</v>
      </c>
      <c r="C64" s="123" t="s">
        <v>71</v>
      </c>
      <c r="D64" s="123" t="s">
        <v>78</v>
      </c>
      <c r="E64" s="122" t="s">
        <v>89</v>
      </c>
      <c r="F64" s="137">
        <v>9</v>
      </c>
      <c r="G64" s="137"/>
      <c r="H64" s="137"/>
      <c r="I64" s="138">
        <f t="shared" si="9"/>
        <v>6609672</v>
      </c>
      <c r="J64" s="139"/>
      <c r="K64" s="139"/>
      <c r="L64" s="139"/>
      <c r="M64" s="139"/>
      <c r="N64" s="139"/>
      <c r="O64" s="139"/>
      <c r="P64" s="140"/>
      <c r="Q64" s="139"/>
      <c r="R64" s="148">
        <v>1128</v>
      </c>
      <c r="S64" s="140">
        <f t="shared" si="11"/>
        <v>6456672</v>
      </c>
      <c r="T64" s="139"/>
      <c r="U64" s="139"/>
      <c r="V64" s="139"/>
      <c r="W64" s="140"/>
      <c r="X64" s="140"/>
      <c r="Y64" s="140"/>
      <c r="Z64" s="139"/>
      <c r="AA64" s="139"/>
      <c r="AB64" s="139"/>
      <c r="AC64" s="139"/>
      <c r="AD64" s="139"/>
      <c r="AE64" s="139"/>
      <c r="AF64" s="139"/>
      <c r="AG64" s="140"/>
      <c r="AH64" s="139"/>
      <c r="AI64" s="140"/>
      <c r="AJ64" s="139"/>
      <c r="AK64" s="140"/>
      <c r="AL64" s="139"/>
      <c r="AM64" s="140"/>
      <c r="AN64" s="139"/>
      <c r="AO64" s="140"/>
      <c r="AP64" s="139"/>
      <c r="AQ64" s="140"/>
      <c r="AR64" s="139">
        <v>153000</v>
      </c>
      <c r="AS64" s="142"/>
      <c r="AT64" s="139"/>
    </row>
    <row r="65" spans="1:46" s="147" customFormat="1" x14ac:dyDescent="0.2">
      <c r="A65" s="122"/>
      <c r="B65" s="122" t="s">
        <v>70</v>
      </c>
      <c r="C65" s="122" t="s">
        <v>71</v>
      </c>
      <c r="D65" s="123" t="s">
        <v>78</v>
      </c>
      <c r="E65" s="122" t="s">
        <v>89</v>
      </c>
      <c r="F65" s="137">
        <v>18</v>
      </c>
      <c r="G65" s="137"/>
      <c r="H65" s="137"/>
      <c r="I65" s="138">
        <f t="shared" si="9"/>
        <v>6625699.2000000002</v>
      </c>
      <c r="J65" s="139"/>
      <c r="K65" s="139"/>
      <c r="L65" s="139"/>
      <c r="M65" s="139"/>
      <c r="N65" s="139"/>
      <c r="O65" s="139"/>
      <c r="P65" s="140"/>
      <c r="Q65" s="139"/>
      <c r="R65" s="148">
        <v>1130.8</v>
      </c>
      <c r="S65" s="140">
        <f>R65*5724</f>
        <v>6472699.2000000002</v>
      </c>
      <c r="T65" s="139"/>
      <c r="U65" s="139"/>
      <c r="V65" s="139"/>
      <c r="W65" s="140"/>
      <c r="X65" s="140"/>
      <c r="Y65" s="140"/>
      <c r="Z65" s="139"/>
      <c r="AA65" s="139"/>
      <c r="AB65" s="139"/>
      <c r="AC65" s="139"/>
      <c r="AD65" s="139"/>
      <c r="AE65" s="139"/>
      <c r="AF65" s="139"/>
      <c r="AG65" s="140"/>
      <c r="AH65" s="139"/>
      <c r="AI65" s="140"/>
      <c r="AJ65" s="139"/>
      <c r="AK65" s="140"/>
      <c r="AL65" s="139"/>
      <c r="AM65" s="140"/>
      <c r="AN65" s="139"/>
      <c r="AO65" s="140"/>
      <c r="AP65" s="139"/>
      <c r="AQ65" s="140"/>
      <c r="AR65" s="139">
        <v>153000</v>
      </c>
      <c r="AS65" s="139"/>
      <c r="AT65" s="139"/>
    </row>
    <row r="66" spans="1:46" s="147" customFormat="1" x14ac:dyDescent="0.2">
      <c r="A66" s="122"/>
      <c r="B66" s="122" t="s">
        <v>70</v>
      </c>
      <c r="C66" s="123" t="s">
        <v>71</v>
      </c>
      <c r="D66" s="123" t="s">
        <v>78</v>
      </c>
      <c r="E66" s="122" t="s">
        <v>89</v>
      </c>
      <c r="F66" s="137">
        <v>33</v>
      </c>
      <c r="G66" s="137"/>
      <c r="H66" s="137"/>
      <c r="I66" s="138">
        <f t="shared" si="9"/>
        <v>5214733.2</v>
      </c>
      <c r="J66" s="139"/>
      <c r="K66" s="139"/>
      <c r="L66" s="139"/>
      <c r="M66" s="139"/>
      <c r="N66" s="139"/>
      <c r="O66" s="139"/>
      <c r="P66" s="140"/>
      <c r="Q66" s="139"/>
      <c r="R66" s="148">
        <v>884.3</v>
      </c>
      <c r="S66" s="140">
        <f t="shared" ref="S66:S74" si="12">R66*5724</f>
        <v>5061733.2</v>
      </c>
      <c r="T66" s="139"/>
      <c r="U66" s="139"/>
      <c r="V66" s="139"/>
      <c r="W66" s="140"/>
      <c r="X66" s="140"/>
      <c r="Y66" s="140"/>
      <c r="Z66" s="139"/>
      <c r="AA66" s="139"/>
      <c r="AB66" s="139"/>
      <c r="AC66" s="139"/>
      <c r="AD66" s="139"/>
      <c r="AE66" s="139"/>
      <c r="AF66" s="139"/>
      <c r="AG66" s="140"/>
      <c r="AH66" s="139"/>
      <c r="AI66" s="140"/>
      <c r="AJ66" s="139"/>
      <c r="AK66" s="140"/>
      <c r="AL66" s="139"/>
      <c r="AM66" s="140"/>
      <c r="AN66" s="139"/>
      <c r="AO66" s="140"/>
      <c r="AP66" s="139"/>
      <c r="AQ66" s="140"/>
      <c r="AR66" s="139">
        <v>153000</v>
      </c>
      <c r="AS66" s="142"/>
      <c r="AT66" s="139"/>
    </row>
    <row r="67" spans="1:46" s="154" customFormat="1" x14ac:dyDescent="0.2">
      <c r="A67" s="122"/>
      <c r="B67" s="122" t="s">
        <v>70</v>
      </c>
      <c r="C67" s="122" t="s">
        <v>71</v>
      </c>
      <c r="D67" s="123" t="s">
        <v>78</v>
      </c>
      <c r="E67" s="122" t="s">
        <v>90</v>
      </c>
      <c r="F67" s="145" t="s">
        <v>110</v>
      </c>
      <c r="G67" s="137"/>
      <c r="H67" s="137"/>
      <c r="I67" s="138">
        <f>J67+K67+L67+M67+N67+O67+Q67+S67+U67+W67+Y67+AA67+AC67+AE67+AG67+AI67+AK67+AM67+AO67+AQ67+AR67</f>
        <v>9557532</v>
      </c>
      <c r="J67" s="139"/>
      <c r="K67" s="139"/>
      <c r="L67" s="139"/>
      <c r="M67" s="139"/>
      <c r="N67" s="139"/>
      <c r="O67" s="139"/>
      <c r="P67" s="140"/>
      <c r="Q67" s="139"/>
      <c r="R67" s="146">
        <v>1643</v>
      </c>
      <c r="S67" s="140">
        <f>R67*5724</f>
        <v>9404532</v>
      </c>
      <c r="T67" s="139"/>
      <c r="U67" s="139"/>
      <c r="V67" s="139"/>
      <c r="W67" s="140"/>
      <c r="X67" s="140"/>
      <c r="Y67" s="140"/>
      <c r="Z67" s="139"/>
      <c r="AA67" s="139"/>
      <c r="AB67" s="139"/>
      <c r="AC67" s="139"/>
      <c r="AD67" s="139"/>
      <c r="AE67" s="139"/>
      <c r="AF67" s="139"/>
      <c r="AG67" s="140"/>
      <c r="AH67" s="139"/>
      <c r="AI67" s="140"/>
      <c r="AJ67" s="139"/>
      <c r="AK67" s="140"/>
      <c r="AL67" s="139"/>
      <c r="AM67" s="140"/>
      <c r="AN67" s="139"/>
      <c r="AO67" s="140"/>
      <c r="AP67" s="139"/>
      <c r="AQ67" s="140"/>
      <c r="AR67" s="139">
        <v>153000</v>
      </c>
      <c r="AS67" s="139"/>
      <c r="AT67" s="139"/>
    </row>
    <row r="68" spans="1:46" s="147" customFormat="1" x14ac:dyDescent="0.2">
      <c r="A68" s="122"/>
      <c r="B68" s="122" t="s">
        <v>70</v>
      </c>
      <c r="C68" s="122" t="s">
        <v>71</v>
      </c>
      <c r="D68" s="123" t="s">
        <v>78</v>
      </c>
      <c r="E68" s="122" t="s">
        <v>120</v>
      </c>
      <c r="F68" s="162">
        <v>1</v>
      </c>
      <c r="G68" s="137"/>
      <c r="H68" s="137"/>
      <c r="I68" s="138">
        <f t="shared" si="9"/>
        <v>2225088</v>
      </c>
      <c r="J68" s="139"/>
      <c r="K68" s="139"/>
      <c r="L68" s="139"/>
      <c r="M68" s="139"/>
      <c r="N68" s="139"/>
      <c r="O68" s="139"/>
      <c r="P68" s="140"/>
      <c r="Q68" s="139"/>
      <c r="R68" s="148">
        <v>362</v>
      </c>
      <c r="S68" s="140">
        <f t="shared" si="12"/>
        <v>2072088</v>
      </c>
      <c r="T68" s="139"/>
      <c r="U68" s="139"/>
      <c r="V68" s="139"/>
      <c r="W68" s="140"/>
      <c r="X68" s="140"/>
      <c r="Y68" s="140"/>
      <c r="Z68" s="139"/>
      <c r="AA68" s="139"/>
      <c r="AB68" s="139"/>
      <c r="AC68" s="139"/>
      <c r="AD68" s="139"/>
      <c r="AE68" s="139"/>
      <c r="AF68" s="139"/>
      <c r="AG68" s="140"/>
      <c r="AH68" s="139"/>
      <c r="AI68" s="140"/>
      <c r="AJ68" s="139"/>
      <c r="AK68" s="140"/>
      <c r="AL68" s="139"/>
      <c r="AM68" s="140"/>
      <c r="AN68" s="139"/>
      <c r="AO68" s="140"/>
      <c r="AP68" s="139"/>
      <c r="AQ68" s="140"/>
      <c r="AR68" s="139">
        <v>153000</v>
      </c>
      <c r="AS68" s="142"/>
      <c r="AT68" s="139"/>
    </row>
    <row r="69" spans="1:46" s="147" customFormat="1" x14ac:dyDescent="0.2">
      <c r="A69" s="122"/>
      <c r="B69" s="122" t="s">
        <v>70</v>
      </c>
      <c r="C69" s="122" t="s">
        <v>71</v>
      </c>
      <c r="D69" s="123" t="s">
        <v>78</v>
      </c>
      <c r="E69" s="122" t="s">
        <v>120</v>
      </c>
      <c r="F69" s="137">
        <v>3</v>
      </c>
      <c r="G69" s="137"/>
      <c r="H69" s="137"/>
      <c r="I69" s="138">
        <f t="shared" si="9"/>
        <v>2213640</v>
      </c>
      <c r="J69" s="139"/>
      <c r="K69" s="139"/>
      <c r="L69" s="139"/>
      <c r="M69" s="139"/>
      <c r="N69" s="139"/>
      <c r="O69" s="139"/>
      <c r="P69" s="140"/>
      <c r="Q69" s="139"/>
      <c r="R69" s="148">
        <v>360</v>
      </c>
      <c r="S69" s="140">
        <f t="shared" si="12"/>
        <v>2060640</v>
      </c>
      <c r="T69" s="139"/>
      <c r="U69" s="139"/>
      <c r="V69" s="139"/>
      <c r="W69" s="140"/>
      <c r="X69" s="140"/>
      <c r="Y69" s="140"/>
      <c r="Z69" s="139"/>
      <c r="AA69" s="139"/>
      <c r="AB69" s="139"/>
      <c r="AC69" s="139"/>
      <c r="AD69" s="139"/>
      <c r="AE69" s="139"/>
      <c r="AF69" s="139"/>
      <c r="AG69" s="140"/>
      <c r="AH69" s="139"/>
      <c r="AI69" s="140"/>
      <c r="AJ69" s="139"/>
      <c r="AK69" s="140"/>
      <c r="AL69" s="139"/>
      <c r="AM69" s="140"/>
      <c r="AN69" s="139"/>
      <c r="AO69" s="140"/>
      <c r="AP69" s="139"/>
      <c r="AQ69" s="140"/>
      <c r="AR69" s="139">
        <v>153000</v>
      </c>
      <c r="AS69" s="142"/>
      <c r="AT69" s="139"/>
    </row>
    <row r="70" spans="1:46" s="147" customFormat="1" x14ac:dyDescent="0.2">
      <c r="A70" s="122"/>
      <c r="B70" s="122" t="s">
        <v>70</v>
      </c>
      <c r="C70" s="122" t="s">
        <v>71</v>
      </c>
      <c r="D70" s="123" t="s">
        <v>78</v>
      </c>
      <c r="E70" s="122" t="s">
        <v>120</v>
      </c>
      <c r="F70" s="137">
        <v>5</v>
      </c>
      <c r="G70" s="137"/>
      <c r="H70" s="137"/>
      <c r="I70" s="138">
        <f t="shared" si="9"/>
        <v>2236536</v>
      </c>
      <c r="J70" s="139"/>
      <c r="K70" s="139"/>
      <c r="L70" s="139"/>
      <c r="M70" s="139"/>
      <c r="N70" s="139"/>
      <c r="O70" s="139"/>
      <c r="P70" s="140"/>
      <c r="Q70" s="139"/>
      <c r="R70" s="148">
        <v>364</v>
      </c>
      <c r="S70" s="140">
        <f t="shared" si="12"/>
        <v>2083536</v>
      </c>
      <c r="T70" s="139"/>
      <c r="U70" s="139"/>
      <c r="V70" s="139"/>
      <c r="W70" s="140"/>
      <c r="X70" s="140"/>
      <c r="Y70" s="140"/>
      <c r="Z70" s="139"/>
      <c r="AA70" s="139"/>
      <c r="AB70" s="139"/>
      <c r="AC70" s="139"/>
      <c r="AD70" s="139"/>
      <c r="AE70" s="139"/>
      <c r="AF70" s="139"/>
      <c r="AG70" s="140"/>
      <c r="AH70" s="139"/>
      <c r="AI70" s="140"/>
      <c r="AJ70" s="139"/>
      <c r="AK70" s="140"/>
      <c r="AL70" s="139"/>
      <c r="AM70" s="140"/>
      <c r="AN70" s="139"/>
      <c r="AO70" s="140"/>
      <c r="AP70" s="139"/>
      <c r="AQ70" s="140"/>
      <c r="AR70" s="139">
        <v>153000</v>
      </c>
      <c r="AS70" s="142"/>
      <c r="AT70" s="139"/>
    </row>
    <row r="71" spans="1:46" s="147" customFormat="1" x14ac:dyDescent="0.2">
      <c r="A71" s="122"/>
      <c r="B71" s="122" t="s">
        <v>70</v>
      </c>
      <c r="C71" s="122" t="s">
        <v>71</v>
      </c>
      <c r="D71" s="123" t="s">
        <v>78</v>
      </c>
      <c r="E71" s="122" t="s">
        <v>120</v>
      </c>
      <c r="F71" s="137">
        <v>9</v>
      </c>
      <c r="G71" s="137"/>
      <c r="H71" s="137"/>
      <c r="I71" s="138">
        <f t="shared" si="9"/>
        <v>2219364</v>
      </c>
      <c r="J71" s="139"/>
      <c r="K71" s="139"/>
      <c r="L71" s="139"/>
      <c r="M71" s="139"/>
      <c r="N71" s="139"/>
      <c r="O71" s="139"/>
      <c r="P71" s="140"/>
      <c r="Q71" s="139"/>
      <c r="R71" s="148">
        <v>361</v>
      </c>
      <c r="S71" s="140">
        <f t="shared" si="12"/>
        <v>2066364</v>
      </c>
      <c r="T71" s="139"/>
      <c r="U71" s="139"/>
      <c r="V71" s="139"/>
      <c r="W71" s="140"/>
      <c r="X71" s="140"/>
      <c r="Y71" s="140"/>
      <c r="Z71" s="139"/>
      <c r="AA71" s="139"/>
      <c r="AB71" s="139"/>
      <c r="AC71" s="139"/>
      <c r="AD71" s="139"/>
      <c r="AE71" s="139"/>
      <c r="AF71" s="139"/>
      <c r="AG71" s="140"/>
      <c r="AH71" s="139"/>
      <c r="AI71" s="140"/>
      <c r="AJ71" s="139"/>
      <c r="AK71" s="140"/>
      <c r="AL71" s="139"/>
      <c r="AM71" s="140"/>
      <c r="AN71" s="139"/>
      <c r="AO71" s="140"/>
      <c r="AP71" s="139"/>
      <c r="AQ71" s="140"/>
      <c r="AR71" s="139">
        <v>153000</v>
      </c>
      <c r="AS71" s="142"/>
      <c r="AT71" s="139"/>
    </row>
    <row r="72" spans="1:46" s="147" customFormat="1" x14ac:dyDescent="0.2">
      <c r="A72" s="122"/>
      <c r="B72" s="122" t="s">
        <v>70</v>
      </c>
      <c r="C72" s="122" t="s">
        <v>71</v>
      </c>
      <c r="D72" s="123" t="s">
        <v>78</v>
      </c>
      <c r="E72" s="122" t="s">
        <v>120</v>
      </c>
      <c r="F72" s="137">
        <v>11</v>
      </c>
      <c r="G72" s="137"/>
      <c r="H72" s="137"/>
      <c r="I72" s="138">
        <f t="shared" si="9"/>
        <v>2213640</v>
      </c>
      <c r="J72" s="139"/>
      <c r="K72" s="139"/>
      <c r="L72" s="139"/>
      <c r="M72" s="139"/>
      <c r="N72" s="139"/>
      <c r="O72" s="139"/>
      <c r="P72" s="140"/>
      <c r="Q72" s="139"/>
      <c r="R72" s="148">
        <v>360</v>
      </c>
      <c r="S72" s="140">
        <f t="shared" si="12"/>
        <v>2060640</v>
      </c>
      <c r="T72" s="139"/>
      <c r="U72" s="139"/>
      <c r="V72" s="139"/>
      <c r="W72" s="140"/>
      <c r="X72" s="140"/>
      <c r="Y72" s="140"/>
      <c r="Z72" s="139"/>
      <c r="AA72" s="139"/>
      <c r="AB72" s="139"/>
      <c r="AC72" s="139"/>
      <c r="AD72" s="139"/>
      <c r="AE72" s="139"/>
      <c r="AF72" s="139"/>
      <c r="AG72" s="140"/>
      <c r="AH72" s="139"/>
      <c r="AI72" s="140"/>
      <c r="AJ72" s="139"/>
      <c r="AK72" s="140"/>
      <c r="AL72" s="139"/>
      <c r="AM72" s="140"/>
      <c r="AN72" s="139"/>
      <c r="AO72" s="140"/>
      <c r="AP72" s="139"/>
      <c r="AQ72" s="140"/>
      <c r="AR72" s="139">
        <v>153000</v>
      </c>
      <c r="AS72" s="142"/>
      <c r="AT72" s="139"/>
    </row>
    <row r="73" spans="1:46" s="147" customFormat="1" x14ac:dyDescent="0.2">
      <c r="A73" s="122"/>
      <c r="B73" s="122" t="s">
        <v>70</v>
      </c>
      <c r="C73" s="122" t="s">
        <v>71</v>
      </c>
      <c r="D73" s="123" t="s">
        <v>78</v>
      </c>
      <c r="E73" s="122" t="s">
        <v>121</v>
      </c>
      <c r="F73" s="137">
        <v>4</v>
      </c>
      <c r="G73" s="137"/>
      <c r="H73" s="137"/>
      <c r="I73" s="138">
        <f t="shared" si="9"/>
        <v>2207916</v>
      </c>
      <c r="J73" s="139"/>
      <c r="K73" s="139"/>
      <c r="L73" s="139"/>
      <c r="M73" s="139"/>
      <c r="N73" s="139"/>
      <c r="O73" s="139"/>
      <c r="P73" s="140"/>
      <c r="Q73" s="139"/>
      <c r="R73" s="148">
        <v>359</v>
      </c>
      <c r="S73" s="140">
        <f t="shared" si="12"/>
        <v>2054916</v>
      </c>
      <c r="T73" s="139"/>
      <c r="U73" s="139"/>
      <c r="V73" s="139"/>
      <c r="W73" s="140"/>
      <c r="X73" s="140"/>
      <c r="Y73" s="140"/>
      <c r="Z73" s="139"/>
      <c r="AA73" s="139"/>
      <c r="AB73" s="139"/>
      <c r="AC73" s="139"/>
      <c r="AD73" s="139"/>
      <c r="AE73" s="139"/>
      <c r="AF73" s="139"/>
      <c r="AG73" s="140"/>
      <c r="AH73" s="139"/>
      <c r="AI73" s="140"/>
      <c r="AJ73" s="139"/>
      <c r="AK73" s="140"/>
      <c r="AL73" s="139"/>
      <c r="AM73" s="140"/>
      <c r="AN73" s="139"/>
      <c r="AO73" s="140"/>
      <c r="AP73" s="139"/>
      <c r="AQ73" s="140"/>
      <c r="AR73" s="139">
        <v>153000</v>
      </c>
      <c r="AS73" s="142"/>
      <c r="AT73" s="139"/>
    </row>
    <row r="74" spans="1:46" s="147" customFormat="1" x14ac:dyDescent="0.2">
      <c r="A74" s="122"/>
      <c r="B74" s="122" t="s">
        <v>70</v>
      </c>
      <c r="C74" s="122" t="s">
        <v>71</v>
      </c>
      <c r="D74" s="123" t="s">
        <v>78</v>
      </c>
      <c r="E74" s="122" t="s">
        <v>121</v>
      </c>
      <c r="F74" s="137">
        <v>6</v>
      </c>
      <c r="G74" s="137"/>
      <c r="H74" s="137"/>
      <c r="I74" s="138">
        <f t="shared" si="9"/>
        <v>2204481.5999999996</v>
      </c>
      <c r="J74" s="139"/>
      <c r="K74" s="139"/>
      <c r="L74" s="139"/>
      <c r="M74" s="139"/>
      <c r="N74" s="139"/>
      <c r="O74" s="139"/>
      <c r="P74" s="140"/>
      <c r="Q74" s="139"/>
      <c r="R74" s="148">
        <v>358.4</v>
      </c>
      <c r="S74" s="140">
        <f t="shared" si="12"/>
        <v>2051481.5999999999</v>
      </c>
      <c r="T74" s="139"/>
      <c r="U74" s="139"/>
      <c r="V74" s="139"/>
      <c r="W74" s="140"/>
      <c r="X74" s="140"/>
      <c r="Y74" s="140"/>
      <c r="Z74" s="139"/>
      <c r="AA74" s="139"/>
      <c r="AB74" s="139"/>
      <c r="AC74" s="139"/>
      <c r="AD74" s="139"/>
      <c r="AE74" s="139"/>
      <c r="AF74" s="139"/>
      <c r="AG74" s="140"/>
      <c r="AH74" s="139"/>
      <c r="AI74" s="140"/>
      <c r="AJ74" s="139"/>
      <c r="AK74" s="140"/>
      <c r="AL74" s="139"/>
      <c r="AM74" s="140"/>
      <c r="AN74" s="139"/>
      <c r="AO74" s="140"/>
      <c r="AP74" s="139"/>
      <c r="AQ74" s="140"/>
      <c r="AR74" s="139">
        <v>153000</v>
      </c>
      <c r="AS74" s="142"/>
      <c r="AT74" s="139"/>
    </row>
    <row r="75" spans="1:46" s="147" customFormat="1" x14ac:dyDescent="0.2">
      <c r="A75" s="122"/>
      <c r="B75" s="122" t="s">
        <v>70</v>
      </c>
      <c r="C75" s="122" t="s">
        <v>71</v>
      </c>
      <c r="D75" s="123" t="s">
        <v>78</v>
      </c>
      <c r="E75" s="122" t="s">
        <v>91</v>
      </c>
      <c r="F75" s="137">
        <v>17</v>
      </c>
      <c r="G75" s="137"/>
      <c r="H75" s="137" t="s">
        <v>88</v>
      </c>
      <c r="I75" s="138">
        <f t="shared" si="9"/>
        <v>6881743.2000000002</v>
      </c>
      <c r="J75" s="139"/>
      <c r="K75" s="139"/>
      <c r="L75" s="139"/>
      <c r="M75" s="139"/>
      <c r="N75" s="139"/>
      <c r="O75" s="139"/>
      <c r="P75" s="140"/>
      <c r="Q75" s="139"/>
      <c r="R75" s="148">
        <v>1457.7</v>
      </c>
      <c r="S75" s="140">
        <f t="shared" ref="S75" si="13">R75*4616</f>
        <v>6728743.2000000002</v>
      </c>
      <c r="T75" s="139"/>
      <c r="U75" s="139"/>
      <c r="V75" s="139"/>
      <c r="W75" s="140"/>
      <c r="X75" s="140"/>
      <c r="Y75" s="140"/>
      <c r="Z75" s="139"/>
      <c r="AA75" s="139"/>
      <c r="AB75" s="139"/>
      <c r="AC75" s="139"/>
      <c r="AD75" s="139"/>
      <c r="AE75" s="139"/>
      <c r="AF75" s="139"/>
      <c r="AG75" s="140"/>
      <c r="AH75" s="139"/>
      <c r="AI75" s="140"/>
      <c r="AJ75" s="139"/>
      <c r="AK75" s="140"/>
      <c r="AL75" s="139"/>
      <c r="AM75" s="140"/>
      <c r="AN75" s="139"/>
      <c r="AO75" s="140"/>
      <c r="AP75" s="139"/>
      <c r="AQ75" s="140"/>
      <c r="AR75" s="139">
        <v>153000</v>
      </c>
      <c r="AS75" s="139"/>
      <c r="AT75" s="139"/>
    </row>
    <row r="76" spans="1:46" s="147" customFormat="1" ht="9.85" thickBot="1" x14ac:dyDescent="0.25">
      <c r="A76" s="122"/>
      <c r="B76" s="127" t="s">
        <v>70</v>
      </c>
      <c r="C76" s="127" t="s">
        <v>71</v>
      </c>
      <c r="D76" s="128" t="s">
        <v>78</v>
      </c>
      <c r="E76" s="127" t="s">
        <v>91</v>
      </c>
      <c r="F76" s="163">
        <v>21</v>
      </c>
      <c r="G76" s="163"/>
      <c r="H76" s="163"/>
      <c r="I76" s="143">
        <f t="shared" si="9"/>
        <v>4958717.5999999996</v>
      </c>
      <c r="J76" s="139"/>
      <c r="K76" s="139"/>
      <c r="L76" s="139"/>
      <c r="M76" s="139"/>
      <c r="N76" s="139"/>
      <c r="O76" s="139"/>
      <c r="P76" s="140"/>
      <c r="Q76" s="139"/>
      <c r="R76" s="164">
        <v>1041.0999999999999</v>
      </c>
      <c r="S76" s="140">
        <f>R76*4616</f>
        <v>4805717.5999999996</v>
      </c>
      <c r="T76" s="139"/>
      <c r="U76" s="139"/>
      <c r="V76" s="139"/>
      <c r="W76" s="140"/>
      <c r="X76" s="140"/>
      <c r="Y76" s="140"/>
      <c r="Z76" s="139"/>
      <c r="AA76" s="139"/>
      <c r="AB76" s="139"/>
      <c r="AC76" s="139"/>
      <c r="AD76" s="139"/>
      <c r="AE76" s="139"/>
      <c r="AF76" s="139"/>
      <c r="AG76" s="140"/>
      <c r="AH76" s="139"/>
      <c r="AI76" s="140"/>
      <c r="AJ76" s="139"/>
      <c r="AK76" s="140"/>
      <c r="AL76" s="139"/>
      <c r="AM76" s="140"/>
      <c r="AN76" s="139"/>
      <c r="AO76" s="140"/>
      <c r="AP76" s="139"/>
      <c r="AQ76" s="140"/>
      <c r="AR76" s="139">
        <v>153000</v>
      </c>
      <c r="AS76" s="142"/>
      <c r="AT76" s="139"/>
    </row>
    <row r="77" spans="1:46" x14ac:dyDescent="0.2">
      <c r="I77" s="166">
        <f>SUM(I28:I76)</f>
        <v>207784525.27999994</v>
      </c>
      <c r="R77" s="167">
        <f>SUM(R29:R76)</f>
        <v>37020.619999999995</v>
      </c>
      <c r="S77" s="166">
        <f>SUM(S29:S76)</f>
        <v>193151245.27999997</v>
      </c>
      <c r="AR77" s="169">
        <f>SUM(AR29:AR76)</f>
        <v>7344000</v>
      </c>
    </row>
    <row r="81" spans="3:9" x14ac:dyDescent="0.2">
      <c r="I81" s="168"/>
    </row>
    <row r="82" spans="3:9" x14ac:dyDescent="0.2">
      <c r="C82" s="165">
        <v>2021</v>
      </c>
      <c r="I82" s="168"/>
    </row>
    <row r="83" spans="3:9" x14ac:dyDescent="0.2">
      <c r="I83" s="168"/>
    </row>
    <row r="86" spans="3:9" x14ac:dyDescent="0.2">
      <c r="I86" s="168"/>
    </row>
  </sheetData>
  <mergeCells count="28">
    <mergeCell ref="X1:Y2"/>
    <mergeCell ref="A1:A3"/>
    <mergeCell ref="B1:H1"/>
    <mergeCell ref="I1:I2"/>
    <mergeCell ref="J1:O1"/>
    <mergeCell ref="P1:Q2"/>
    <mergeCell ref="AR1:AR2"/>
    <mergeCell ref="AS1:AS2"/>
    <mergeCell ref="B2:B3"/>
    <mergeCell ref="C2:C3"/>
    <mergeCell ref="D2:D3"/>
    <mergeCell ref="E2:E3"/>
    <mergeCell ref="F2:F3"/>
    <mergeCell ref="G2:G3"/>
    <mergeCell ref="T1:U2"/>
    <mergeCell ref="V1:W2"/>
    <mergeCell ref="Z1:AA2"/>
    <mergeCell ref="AB1:AC2"/>
    <mergeCell ref="AD1:AE2"/>
    <mergeCell ref="AH2:AI2"/>
    <mergeCell ref="R1:S2"/>
    <mergeCell ref="H2:H3"/>
    <mergeCell ref="AJ2:AK2"/>
    <mergeCell ref="AL2:AM2"/>
    <mergeCell ref="AN2:AO2"/>
    <mergeCell ref="AP2:AQ2"/>
    <mergeCell ref="AF1:AG2"/>
    <mergeCell ref="AH1:AQ1"/>
  </mergeCells>
  <conditionalFormatting sqref="AR6:AR9 AS11 AS16">
    <cfRule type="expression" dxfId="348" priority="336" stopIfTrue="1">
      <formula>BA6&gt;0</formula>
    </cfRule>
  </conditionalFormatting>
  <conditionalFormatting sqref="AS15">
    <cfRule type="expression" dxfId="347" priority="335" stopIfTrue="1">
      <formula>BB15&gt;0</formula>
    </cfRule>
  </conditionalFormatting>
  <conditionalFormatting sqref="AS10">
    <cfRule type="expression" dxfId="346" priority="325" stopIfTrue="1">
      <formula>BB10&gt;0</formula>
    </cfRule>
  </conditionalFormatting>
  <conditionalFormatting sqref="AS29">
    <cfRule type="expression" dxfId="345" priority="303" stopIfTrue="1">
      <formula>BB29&gt;0</formula>
    </cfRule>
  </conditionalFormatting>
  <conditionalFormatting sqref="AS30">
    <cfRule type="expression" dxfId="344" priority="295" stopIfTrue="1">
      <formula>BB30&gt;0</formula>
    </cfRule>
  </conditionalFormatting>
  <conditionalFormatting sqref="AS31:AS32">
    <cfRule type="expression" dxfId="343" priority="288" stopIfTrue="1">
      <formula>BB31&gt;0</formula>
    </cfRule>
  </conditionalFormatting>
  <conditionalFormatting sqref="AS33:AS34">
    <cfRule type="expression" dxfId="342" priority="281" stopIfTrue="1">
      <formula>BB33&gt;0</formula>
    </cfRule>
  </conditionalFormatting>
  <conditionalFormatting sqref="AS35:AS36">
    <cfRule type="expression" dxfId="341" priority="274" stopIfTrue="1">
      <formula>BB35&gt;0</formula>
    </cfRule>
  </conditionalFormatting>
  <conditionalFormatting sqref="AS38:AS39">
    <cfRule type="expression" dxfId="340" priority="267" stopIfTrue="1">
      <formula>BB38&gt;0</formula>
    </cfRule>
  </conditionalFormatting>
  <conditionalFormatting sqref="AS40">
    <cfRule type="expression" dxfId="339" priority="252" stopIfTrue="1">
      <formula>BB40&gt;0</formula>
    </cfRule>
  </conditionalFormatting>
  <conditionalFormatting sqref="AS41">
    <cfRule type="expression" dxfId="338" priority="245" stopIfTrue="1">
      <formula>BB41&gt;0</formula>
    </cfRule>
  </conditionalFormatting>
  <conditionalFormatting sqref="AS42:AS43">
    <cfRule type="expression" dxfId="337" priority="235" stopIfTrue="1">
      <formula>BB42&gt;0</formula>
    </cfRule>
  </conditionalFormatting>
  <conditionalFormatting sqref="AS18:AS19">
    <cfRule type="expression" dxfId="336" priority="222" stopIfTrue="1">
      <formula>BB18&gt;0</formula>
    </cfRule>
  </conditionalFormatting>
  <conditionalFormatting sqref="AS17">
    <cfRule type="expression" dxfId="335" priority="214" stopIfTrue="1">
      <formula>BB17&gt;0</formula>
    </cfRule>
  </conditionalFormatting>
  <conditionalFormatting sqref="AS45">
    <cfRule type="expression" dxfId="334" priority="202" stopIfTrue="1">
      <formula>BB45&gt;0</formula>
    </cfRule>
  </conditionalFormatting>
  <conditionalFormatting sqref="AS46">
    <cfRule type="expression" dxfId="333" priority="193" stopIfTrue="1">
      <formula>BB46&gt;0</formula>
    </cfRule>
  </conditionalFormatting>
  <conditionalFormatting sqref="AS47">
    <cfRule type="expression" dxfId="332" priority="184" stopIfTrue="1">
      <formula>BB47&gt;0</formula>
    </cfRule>
  </conditionalFormatting>
  <conditionalFormatting sqref="AS48:AS49">
    <cfRule type="expression" dxfId="331" priority="174" stopIfTrue="1">
      <formula>BB48&gt;0</formula>
    </cfRule>
  </conditionalFormatting>
  <conditionalFormatting sqref="AS50">
    <cfRule type="expression" dxfId="330" priority="164" stopIfTrue="1">
      <formula>BB50&gt;0</formula>
    </cfRule>
  </conditionalFormatting>
  <conditionalFormatting sqref="AS51">
    <cfRule type="expression" dxfId="329" priority="157" stopIfTrue="1">
      <formula>BB51&gt;0</formula>
    </cfRule>
  </conditionalFormatting>
  <conditionalFormatting sqref="AS52">
    <cfRule type="expression" dxfId="328" priority="150" stopIfTrue="1">
      <formula>BB52&gt;0</formula>
    </cfRule>
  </conditionalFormatting>
  <conditionalFormatting sqref="AS53">
    <cfRule type="expression" dxfId="327" priority="143" stopIfTrue="1">
      <formula>BB53&gt;0</formula>
    </cfRule>
  </conditionalFormatting>
  <conditionalFormatting sqref="AS54:AS55">
    <cfRule type="expression" dxfId="326" priority="136" stopIfTrue="1">
      <formula>BB54&gt;0</formula>
    </cfRule>
  </conditionalFormatting>
  <conditionalFormatting sqref="AS57">
    <cfRule type="expression" dxfId="325" priority="129" stopIfTrue="1">
      <formula>BB57&gt;0</formula>
    </cfRule>
  </conditionalFormatting>
  <conditionalFormatting sqref="AS56">
    <cfRule type="expression" dxfId="324" priority="119" stopIfTrue="1">
      <formula>BB56&gt;0</formula>
    </cfRule>
  </conditionalFormatting>
  <conditionalFormatting sqref="AS58">
    <cfRule type="expression" dxfId="323" priority="112" stopIfTrue="1">
      <formula>BB58&gt;0</formula>
    </cfRule>
  </conditionalFormatting>
  <conditionalFormatting sqref="AS59:AS61">
    <cfRule type="expression" dxfId="322" priority="105" stopIfTrue="1">
      <formula>BB59&gt;0</formula>
    </cfRule>
  </conditionalFormatting>
  <conditionalFormatting sqref="AS62">
    <cfRule type="expression" dxfId="321" priority="96" stopIfTrue="1">
      <formula>BB62&gt;0</formula>
    </cfRule>
  </conditionalFormatting>
  <conditionalFormatting sqref="AS63">
    <cfRule type="expression" dxfId="320" priority="89" stopIfTrue="1">
      <formula>BB63&gt;0</formula>
    </cfRule>
  </conditionalFormatting>
  <conditionalFormatting sqref="AS64">
    <cfRule type="expression" dxfId="319" priority="81" stopIfTrue="1">
      <formula>BB64&gt;0</formula>
    </cfRule>
  </conditionalFormatting>
  <conditionalFormatting sqref="AS65">
    <cfRule type="expression" dxfId="318" priority="74" stopIfTrue="1">
      <formula>BB65&gt;0</formula>
    </cfRule>
  </conditionalFormatting>
  <conditionalFormatting sqref="AS66">
    <cfRule type="expression" dxfId="317" priority="64" stopIfTrue="1">
      <formula>BB66&gt;0</formula>
    </cfRule>
  </conditionalFormatting>
  <conditionalFormatting sqref="AS68:AS74">
    <cfRule type="expression" dxfId="316" priority="57" stopIfTrue="1">
      <formula>BB68&gt;0</formula>
    </cfRule>
  </conditionalFormatting>
  <conditionalFormatting sqref="AS75">
    <cfRule type="expression" dxfId="315" priority="50" stopIfTrue="1">
      <formula>BB75&gt;0</formula>
    </cfRule>
  </conditionalFormatting>
  <conditionalFormatting sqref="AS76">
    <cfRule type="expression" dxfId="314" priority="43" stopIfTrue="1">
      <formula>BB76&gt;0</formula>
    </cfRule>
  </conditionalFormatting>
  <conditionalFormatting sqref="AS44">
    <cfRule type="expression" dxfId="313" priority="35" stopIfTrue="1">
      <formula>BB44&gt;0</formula>
    </cfRule>
  </conditionalFormatting>
  <conditionalFormatting sqref="AS67">
    <cfRule type="expression" dxfId="312" priority="27" stopIfTrue="1">
      <formula>BB67&gt;0</formula>
    </cfRule>
  </conditionalFormatting>
  <conditionalFormatting sqref="AS28">
    <cfRule type="expression" dxfId="311" priority="17" stopIfTrue="1">
      <formula>BB28&gt;0</formula>
    </cfRule>
  </conditionalFormatting>
  <conditionalFormatting sqref="AS37">
    <cfRule type="expression" dxfId="310" priority="7" stopIfTrue="1">
      <formula>BB37&gt;0</formula>
    </cfRule>
  </conditionalFormatting>
  <pageMargins left="0" right="0" top="0.15748031496062992" bottom="0.15748031496062992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37" stopIfTrue="1" id="{B44DD39E-83D8-4549-9137-FB6D06881FE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37" stopIfTrue="1" id="{65948DE1-154F-4696-B00D-54C25D06DE4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I6:I9</xm:sqref>
        </x14:conditionalFormatting>
        <x14:conditionalFormatting xmlns:xm="http://schemas.microsoft.com/office/excel/2006/main">
          <x14:cfRule type="expression" priority="338" stopIfTrue="1" id="{449CC510-64A9-4BE3-8059-265EA1064B7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38" stopIfTrue="1" id="{8251C589-F8DF-4AED-839B-223397AAC0D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38" stopIfTrue="1" id="{ECBA6A4D-5E62-41CD-B950-5E15E6EBD96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J6:X9 Z6:AQ9</xm:sqref>
        </x14:conditionalFormatting>
        <x14:conditionalFormatting xmlns:xm="http://schemas.microsoft.com/office/excel/2006/main">
          <x14:cfRule type="expression" priority="353" stopIfTrue="1" id="{7DA7C258-8D0B-4EA2-A530-72C4204F6FF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G9:H9 C9</xm:sqref>
        </x14:conditionalFormatting>
        <x14:conditionalFormatting xmlns:xm="http://schemas.microsoft.com/office/excel/2006/main">
          <x14:cfRule type="expression" priority="348" stopIfTrue="1" id="{5A193645-B2D6-41CD-8671-21CFAC7389B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352" stopIfTrue="1" id="{A1C5B1CC-AF91-42F6-A8E7-CBC03751699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E9</xm:sqref>
        </x14:conditionalFormatting>
        <x14:conditionalFormatting xmlns:xm="http://schemas.microsoft.com/office/excel/2006/main">
          <x14:cfRule type="expression" priority="351" stopIfTrue="1" id="{D057A1EA-11B3-4BF9-9165-BA482097268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C6:H6</xm:sqref>
        </x14:conditionalFormatting>
        <x14:conditionalFormatting xmlns:xm="http://schemas.microsoft.com/office/excel/2006/main">
          <x14:cfRule type="expression" priority="350" stopIfTrue="1" id="{81FAF48C-7113-4B89-BCD8-602B01FDC05D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C7:H7</xm:sqref>
        </x14:conditionalFormatting>
        <x14:conditionalFormatting xmlns:xm="http://schemas.microsoft.com/office/excel/2006/main">
          <x14:cfRule type="expression" priority="349" stopIfTrue="1" id="{40A12399-E286-4D11-88BE-B29D0491B32D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C8:H8</xm:sqref>
        </x14:conditionalFormatting>
        <x14:conditionalFormatting xmlns:xm="http://schemas.microsoft.com/office/excel/2006/main">
          <x14:cfRule type="expression" priority="345" stopIfTrue="1" id="{38764307-CCFB-494B-BDE1-F1C8CD7008F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46" stopIfTrue="1" id="{FBF36E1F-C596-4A2A-94B4-AA6250475AA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47" stopIfTrue="1" id="{A749B210-E514-44E5-B1E0-F0C4B953299D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Y6:Y11</xm:sqref>
        </x14:conditionalFormatting>
        <x14:conditionalFormatting xmlns:xm="http://schemas.microsoft.com/office/excel/2006/main">
          <x14:cfRule type="expression" priority="330" stopIfTrue="1" id="{1A8C820A-8C5D-4C6B-B881-557D46B2833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31" stopIfTrue="1" id="{E2103AA6-0F96-4C65-8D89-8CBD34CEE51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expression" priority="332" stopIfTrue="1" id="{358637AD-AA77-4AC3-B876-B81F7C4A07B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33" stopIfTrue="1" id="{F44EC1F8-A6FB-4CFF-BB7E-29145B5EF9C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34" stopIfTrue="1" id="{982D7404-0D09-4BC3-A6F6-0F34967DCC7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J15:Q15 S15:AR15</xm:sqref>
        </x14:conditionalFormatting>
        <x14:conditionalFormatting xmlns:xm="http://schemas.microsoft.com/office/excel/2006/main">
          <x14:cfRule type="expression" priority="329" stopIfTrue="1" id="{763465FE-E1CD-4958-A7AF-B0A0B3A79C6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C15:H15</xm:sqref>
        </x14:conditionalFormatting>
        <x14:conditionalFormatting xmlns:xm="http://schemas.microsoft.com/office/excel/2006/main">
          <x14:cfRule type="expression" priority="326" stopIfTrue="1" id="{7768C72A-0193-482D-9EDB-BF63989D323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27" stopIfTrue="1" id="{2D9DADC9-8A1D-4757-9EF0-3557EF30EA7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8" stopIfTrue="1" id="{597E4343-233B-4A7A-B754-2554CDE4E45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R15</xm:sqref>
        </x14:conditionalFormatting>
        <x14:conditionalFormatting xmlns:xm="http://schemas.microsoft.com/office/excel/2006/main">
          <x14:cfRule type="expression" priority="320" stopIfTrue="1" id="{5B48BE9A-0268-428B-B65E-E2D59528B10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1" stopIfTrue="1" id="{AD93A14A-711A-4331-B853-571F0BD653C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expression" priority="322" stopIfTrue="1" id="{54359360-D2A7-48FD-8B01-9684187FC17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23" stopIfTrue="1" id="{78855C43-C74F-4648-B03A-AB2007DB716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24" stopIfTrue="1" id="{E030B37E-2909-4A40-99B4-7DEFCBE1783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J10:Q10 S10:X10 Z10:AR10</xm:sqref>
        </x14:conditionalFormatting>
        <x14:conditionalFormatting xmlns:xm="http://schemas.microsoft.com/office/excel/2006/main">
          <x14:cfRule type="expression" priority="319" stopIfTrue="1" id="{CE49FB8D-BA26-4B95-B5ED-F9A2D0E9C30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C10:H10</xm:sqref>
        </x14:conditionalFormatting>
        <x14:conditionalFormatting xmlns:xm="http://schemas.microsoft.com/office/excel/2006/main">
          <x14:cfRule type="expression" priority="316" stopIfTrue="1" id="{76684DE2-A70E-4668-9F46-36C4CB15B0D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17" stopIfTrue="1" id="{402DD0C8-B582-4A31-A342-39843EBC331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8" stopIfTrue="1" id="{63893029-9761-4EF9-82DA-95C24EEFF74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R10</xm:sqref>
        </x14:conditionalFormatting>
        <x14:conditionalFormatting xmlns:xm="http://schemas.microsoft.com/office/excel/2006/main">
          <x14:cfRule type="expression" priority="311" stopIfTrue="1" id="{9D869954-0C45-4EE2-B818-338C600E517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2" stopIfTrue="1" id="{08A1FDE4-09C8-4D4B-AFFD-0EFC1D6DCB1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expression" priority="313" stopIfTrue="1" id="{92849381-FB97-4734-9DF4-A2F2F3F2397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14" stopIfTrue="1" id="{2D01B66A-6AC0-4714-8E54-29F846669AC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15" stopIfTrue="1" id="{8ADDE173-E579-4E2C-8615-43F176468A3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J21:AR21</xm:sqref>
        </x14:conditionalFormatting>
        <x14:conditionalFormatting xmlns:xm="http://schemas.microsoft.com/office/excel/2006/main">
          <x14:cfRule type="expression" priority="310" stopIfTrue="1" id="{20076776-437F-4321-828A-EC2C177294E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C21:H21</xm:sqref>
        </x14:conditionalFormatting>
        <x14:conditionalFormatting xmlns:xm="http://schemas.microsoft.com/office/excel/2006/main">
          <x14:cfRule type="expression" priority="305" stopIfTrue="1" id="{FD1CBDE8-F736-4FD7-B3F7-EE23F068644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6" stopIfTrue="1" id="{81A5E62F-5158-4124-98ED-92E66648310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I22:I25</xm:sqref>
        </x14:conditionalFormatting>
        <x14:conditionalFormatting xmlns:xm="http://schemas.microsoft.com/office/excel/2006/main">
          <x14:cfRule type="expression" priority="307" stopIfTrue="1" id="{C51DCA74-BE3D-4804-8B40-81C648109A5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08" stopIfTrue="1" id="{DDFF0352-E8AF-445F-BDAE-DB841E378D4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09" stopIfTrue="1" id="{354D89BF-7927-4B28-B4EF-ED49BCB916A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J22:AR25</xm:sqref>
        </x14:conditionalFormatting>
        <x14:conditionalFormatting xmlns:xm="http://schemas.microsoft.com/office/excel/2006/main">
          <x14:cfRule type="expression" priority="304" stopIfTrue="1" id="{30525E4D-9ED5-4B36-B4DC-198161B9DA4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C22:H25</xm:sqref>
        </x14:conditionalFormatting>
        <x14:conditionalFormatting xmlns:xm="http://schemas.microsoft.com/office/excel/2006/main">
          <x14:cfRule type="expression" priority="298" stopIfTrue="1" id="{977A7142-B1D6-4D5A-9EB9-1158077F945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99" stopIfTrue="1" id="{BFA16AED-129E-4AFD-ACA1-81CA9C9F4A3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I29</xm:sqref>
        </x14:conditionalFormatting>
        <x14:conditionalFormatting xmlns:xm="http://schemas.microsoft.com/office/excel/2006/main">
          <x14:cfRule type="expression" priority="300" stopIfTrue="1" id="{3855673D-CC76-401E-B90A-90D2E865355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01" stopIfTrue="1" id="{5A179FEE-3DF8-4409-AC44-19377BFFFEB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02" stopIfTrue="1" id="{DDD26A50-129B-4D35-A416-B3EDF5D7BD21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J29:Q29 S29:AR29</xm:sqref>
        </x14:conditionalFormatting>
        <x14:conditionalFormatting xmlns:xm="http://schemas.microsoft.com/office/excel/2006/main">
          <x14:cfRule type="expression" priority="296" stopIfTrue="1" id="{B41686AA-AEB7-4F9A-B034-D311499FEC0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C29:D29</xm:sqref>
        </x14:conditionalFormatting>
        <x14:conditionalFormatting xmlns:xm="http://schemas.microsoft.com/office/excel/2006/main">
          <x14:cfRule type="expression" priority="297" stopIfTrue="1" id="{CEEC3456-EFD6-49AC-8CB6-9B315A1AE1E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E29:H29</xm:sqref>
        </x14:conditionalFormatting>
        <x14:conditionalFormatting xmlns:xm="http://schemas.microsoft.com/office/excel/2006/main">
          <x14:cfRule type="expression" priority="290" stopIfTrue="1" id="{534BE433-1380-4E8C-8C79-16955FBC1C7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91" stopIfTrue="1" id="{591E95A5-2ED9-4766-9533-E96AD94773C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expression" priority="292" stopIfTrue="1" id="{53280067-74D7-460A-90C7-3AB1C6588EF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93" stopIfTrue="1" id="{E590C930-37CD-4848-8A70-AF0E8373A36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94" stopIfTrue="1" id="{447980EC-0F47-4D40-BCC4-62927A3DE861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J30:Q30 S30:AR30</xm:sqref>
        </x14:conditionalFormatting>
        <x14:conditionalFormatting xmlns:xm="http://schemas.microsoft.com/office/excel/2006/main">
          <x14:cfRule type="expression" priority="289" stopIfTrue="1" id="{F4E1B713-67B5-4E5D-83CD-B59F71EB62C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C30:H30</xm:sqref>
        </x14:conditionalFormatting>
        <x14:conditionalFormatting xmlns:xm="http://schemas.microsoft.com/office/excel/2006/main">
          <x14:cfRule type="expression" priority="283" stopIfTrue="1" id="{E155EAB7-8620-48C3-B93F-2D222C329B1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4" stopIfTrue="1" id="{5BA7DD16-9913-495C-BA2C-EAA721EDB0D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I31:I32</xm:sqref>
        </x14:conditionalFormatting>
        <x14:conditionalFormatting xmlns:xm="http://schemas.microsoft.com/office/excel/2006/main">
          <x14:cfRule type="expression" priority="285" stopIfTrue="1" id="{DE334BFA-648F-4B30-A099-86F76C7E2A0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86" stopIfTrue="1" id="{D12AEBA5-D379-41DD-B3CC-AC01855252B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87" stopIfTrue="1" id="{4C704100-A3DF-4676-AA43-E025BC4B040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J31:Q32 S31:AR32</xm:sqref>
        </x14:conditionalFormatting>
        <x14:conditionalFormatting xmlns:xm="http://schemas.microsoft.com/office/excel/2006/main">
          <x14:cfRule type="expression" priority="282" stopIfTrue="1" id="{002CC6D0-70A7-421C-8784-3B6D06B82F6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C31:H32</xm:sqref>
        </x14:conditionalFormatting>
        <x14:conditionalFormatting xmlns:xm="http://schemas.microsoft.com/office/excel/2006/main">
          <x14:cfRule type="expression" priority="276" stopIfTrue="1" id="{1BB27B5D-E531-42B7-96BC-2A306E5F7EE1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7" stopIfTrue="1" id="{E29A98EE-BBD0-4063-9C69-4FCE5D8A307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I33:I34</xm:sqref>
        </x14:conditionalFormatting>
        <x14:conditionalFormatting xmlns:xm="http://schemas.microsoft.com/office/excel/2006/main">
          <x14:cfRule type="expression" priority="278" stopIfTrue="1" id="{3B07432B-784A-46C8-85CA-19315851C2F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79" stopIfTrue="1" id="{C94893B9-646F-4FB6-AF20-73CA5B1A015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80" stopIfTrue="1" id="{89043A03-BAF6-4B00-A7C1-C748F963E65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J33:Q34 S33:AR34</xm:sqref>
        </x14:conditionalFormatting>
        <x14:conditionalFormatting xmlns:xm="http://schemas.microsoft.com/office/excel/2006/main">
          <x14:cfRule type="expression" priority="275" stopIfTrue="1" id="{9BD4D41C-EDD1-44CE-BE5C-BE92E4606E7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C33:H34</xm:sqref>
        </x14:conditionalFormatting>
        <x14:conditionalFormatting xmlns:xm="http://schemas.microsoft.com/office/excel/2006/main">
          <x14:cfRule type="expression" priority="269" stopIfTrue="1" id="{78EFAE92-223C-4164-B787-4C1C619BB66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0" stopIfTrue="1" id="{5AB6F43C-74FB-4450-9A78-EC9432DA839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I35:I36</xm:sqref>
        </x14:conditionalFormatting>
        <x14:conditionalFormatting xmlns:xm="http://schemas.microsoft.com/office/excel/2006/main">
          <x14:cfRule type="expression" priority="271" stopIfTrue="1" id="{FD03C7EE-D82A-462F-B0A8-B019951D73C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72" stopIfTrue="1" id="{A05EFC64-3D37-4997-9F8F-9F93C2F89B6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73" stopIfTrue="1" id="{271E19B6-191A-42FA-8F5E-E25208BBA05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J35:Q36 S35:AR36</xm:sqref>
        </x14:conditionalFormatting>
        <x14:conditionalFormatting xmlns:xm="http://schemas.microsoft.com/office/excel/2006/main">
          <x14:cfRule type="expression" priority="268" stopIfTrue="1" id="{F0C85794-B658-4985-A8E4-DABBD81FD53D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C35:H36</xm:sqref>
        </x14:conditionalFormatting>
        <x14:conditionalFormatting xmlns:xm="http://schemas.microsoft.com/office/excel/2006/main">
          <x14:cfRule type="expression" priority="262" stopIfTrue="1" id="{927F0C88-7D7B-4C45-8867-136B345C064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3" stopIfTrue="1" id="{6A495AF2-B36E-4A0F-ACE5-8A209B1AD56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I38:I39</xm:sqref>
        </x14:conditionalFormatting>
        <x14:conditionalFormatting xmlns:xm="http://schemas.microsoft.com/office/excel/2006/main">
          <x14:cfRule type="expression" priority="264" stopIfTrue="1" id="{1E54BB76-6B0B-4C9F-8280-0CC22F81B181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65" stopIfTrue="1" id="{18E3B2ED-6EB4-4B2E-8A7C-39DF6A132AC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66" stopIfTrue="1" id="{F2557FEA-F85F-4533-99C6-DEBF7E40295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J38:Q39 S38:AR39</xm:sqref>
        </x14:conditionalFormatting>
        <x14:conditionalFormatting xmlns:xm="http://schemas.microsoft.com/office/excel/2006/main">
          <x14:cfRule type="expression" priority="261" stopIfTrue="1" id="{15843F9A-B369-4C0D-9769-55CFEF20D0B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C38:E38</xm:sqref>
        </x14:conditionalFormatting>
        <x14:conditionalFormatting xmlns:xm="http://schemas.microsoft.com/office/excel/2006/main">
          <x14:cfRule type="expression" priority="260" stopIfTrue="1" id="{74BCCB2E-C270-48F2-A27E-2AFE99B2150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C39:H39</xm:sqref>
        </x14:conditionalFormatting>
        <x14:conditionalFormatting xmlns:xm="http://schemas.microsoft.com/office/excel/2006/main">
          <x14:cfRule type="expression" priority="254" stopIfTrue="1" id="{3BB782D9-BC93-41E2-B5F2-CCC722D51DD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5" stopIfTrue="1" id="{99F72DB2-BE70-4D97-B3F4-14FBEDA3DDA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I16</xm:sqref>
        </x14:conditionalFormatting>
        <x14:conditionalFormatting xmlns:xm="http://schemas.microsoft.com/office/excel/2006/main">
          <x14:cfRule type="expression" priority="256" stopIfTrue="1" id="{01432202-4F12-4090-9AF3-6F49FD4568D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57" stopIfTrue="1" id="{696915E9-8A52-4ADB-9290-D1BFFB3E847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58" stopIfTrue="1" id="{9FCDDF65-46B8-4DF3-9DC7-2142BE48169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J16:Q16 S16:AR16</xm:sqref>
        </x14:conditionalFormatting>
        <x14:conditionalFormatting xmlns:xm="http://schemas.microsoft.com/office/excel/2006/main">
          <x14:cfRule type="expression" priority="253" stopIfTrue="1" id="{7D486FB2-ADE3-43DC-85D6-EEDD56404D2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C16:E16</xm:sqref>
        </x14:conditionalFormatting>
        <x14:conditionalFormatting xmlns:xm="http://schemas.microsoft.com/office/excel/2006/main">
          <x14:cfRule type="expression" priority="247" stopIfTrue="1" id="{461D271F-43A0-4626-AC3F-3896592BC75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8" stopIfTrue="1" id="{7E813537-68D9-40EA-95DF-F8647548334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I40</xm:sqref>
        </x14:conditionalFormatting>
        <x14:conditionalFormatting xmlns:xm="http://schemas.microsoft.com/office/excel/2006/main">
          <x14:cfRule type="expression" priority="249" stopIfTrue="1" id="{73B399E2-4F35-4917-B506-B49A3F1F28C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50" stopIfTrue="1" id="{486FEB68-25DB-4A1D-84D5-D23B559EC0B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51" stopIfTrue="1" id="{2FC8A7DC-6728-4774-84A2-F47DA8AC214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J40:Q40 S40:AR40</xm:sqref>
        </x14:conditionalFormatting>
        <x14:conditionalFormatting xmlns:xm="http://schemas.microsoft.com/office/excel/2006/main">
          <x14:cfRule type="expression" priority="246" stopIfTrue="1" id="{A583DD54-A27C-49A0-8A30-9DDB5CB39B9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C40:H40</xm:sqref>
        </x14:conditionalFormatting>
        <x14:conditionalFormatting xmlns:xm="http://schemas.microsoft.com/office/excel/2006/main">
          <x14:cfRule type="expression" priority="240" stopIfTrue="1" id="{80D1C042-A18D-4DB1-BE2F-D23E70BC59D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1" stopIfTrue="1" id="{5BAF3A2D-F325-4804-975C-C7DEFC777FC1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I41</xm:sqref>
        </x14:conditionalFormatting>
        <x14:conditionalFormatting xmlns:xm="http://schemas.microsoft.com/office/excel/2006/main">
          <x14:cfRule type="expression" priority="242" stopIfTrue="1" id="{D8561FCE-4D96-4267-AA34-E5D8B104364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43" stopIfTrue="1" id="{67C0A4DE-C615-4C70-BEE9-81B800E7DC1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44" stopIfTrue="1" id="{1FE2EBB8-4370-4BCF-9C86-23FD9A97326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J41:Q41 S41:AR41</xm:sqref>
        </x14:conditionalFormatting>
        <x14:conditionalFormatting xmlns:xm="http://schemas.microsoft.com/office/excel/2006/main">
          <x14:cfRule type="expression" priority="239" stopIfTrue="1" id="{EF135CC1-4681-4EFB-8A54-478272F2465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C41:H41</xm:sqref>
        </x14:conditionalFormatting>
        <x14:conditionalFormatting xmlns:xm="http://schemas.microsoft.com/office/excel/2006/main">
          <x14:cfRule type="expression" priority="236" stopIfTrue="1" id="{14236D4F-A509-4C5E-956B-8B9359C03EA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37" stopIfTrue="1" id="{B6717E0C-69BD-4814-8030-939E70CC59B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8" stopIfTrue="1" id="{D94C13CB-B49C-4C9E-8632-EA7B7829F66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R41</xm:sqref>
        </x14:conditionalFormatting>
        <x14:conditionalFormatting xmlns:xm="http://schemas.microsoft.com/office/excel/2006/main">
          <x14:cfRule type="expression" priority="230" stopIfTrue="1" id="{1D290FDC-F30C-4D37-AF18-9727BA2ECF2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1" stopIfTrue="1" id="{C250D18A-C986-4BF3-8126-335B9734FEA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I42:I43</xm:sqref>
        </x14:conditionalFormatting>
        <x14:conditionalFormatting xmlns:xm="http://schemas.microsoft.com/office/excel/2006/main">
          <x14:cfRule type="expression" priority="232" stopIfTrue="1" id="{BBC7211B-0BF3-4554-8373-CF81C90B78B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33" stopIfTrue="1" id="{3A1CD907-4CC2-4288-98A1-DFCBC68F77E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34" stopIfTrue="1" id="{80CF80EE-9D2F-49F0-88A4-43C157230A3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J42:Q43 S42:AR43</xm:sqref>
        </x14:conditionalFormatting>
        <x14:conditionalFormatting xmlns:xm="http://schemas.microsoft.com/office/excel/2006/main">
          <x14:cfRule type="expression" priority="229" stopIfTrue="1" id="{A3D77EEC-E26E-4986-BE59-0003DCF6B43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C42:D42</xm:sqref>
        </x14:conditionalFormatting>
        <x14:conditionalFormatting xmlns:xm="http://schemas.microsoft.com/office/excel/2006/main">
          <x14:cfRule type="expression" priority="228" stopIfTrue="1" id="{0D122066-910D-4156-A4C9-EE9588F8C74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C42:D42</xm:sqref>
        </x14:conditionalFormatting>
        <x14:conditionalFormatting xmlns:xm="http://schemas.microsoft.com/office/excel/2006/main">
          <x14:cfRule type="expression" priority="227" stopIfTrue="1" id="{1209DF0C-8593-4142-BACD-2A78316AA93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C43:H43</xm:sqref>
        </x14:conditionalFormatting>
        <x14:conditionalFormatting xmlns:xm="http://schemas.microsoft.com/office/excel/2006/main">
          <x14:cfRule type="expression" priority="226" stopIfTrue="1" id="{B81DE087-6E13-4A66-B612-651362B98BF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E42</xm:sqref>
        </x14:conditionalFormatting>
        <x14:conditionalFormatting xmlns:xm="http://schemas.microsoft.com/office/excel/2006/main">
          <x14:cfRule type="expression" priority="223" stopIfTrue="1" id="{340CEC0B-8203-465A-AAEE-B738F6912B7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24" stopIfTrue="1" id="{B49CB84B-C4BA-4F66-9969-4B8D85598FF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5" stopIfTrue="1" id="{D46FC58A-423B-4BF6-B9A9-6CBCD59BB47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R43</xm:sqref>
        </x14:conditionalFormatting>
        <x14:conditionalFormatting xmlns:xm="http://schemas.microsoft.com/office/excel/2006/main">
          <x14:cfRule type="expression" priority="217" stopIfTrue="1" id="{A440511A-AA8E-4DD9-9DA3-B459B72B025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18" stopIfTrue="1" id="{4BFBB775-723A-4391-8CBD-E97D476DFE5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I18:I19 I11</xm:sqref>
        </x14:conditionalFormatting>
        <x14:conditionalFormatting xmlns:xm="http://schemas.microsoft.com/office/excel/2006/main">
          <x14:cfRule type="expression" priority="219" stopIfTrue="1" id="{D23CA2C9-13C1-4BCE-8C60-D66D4D170A3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20" stopIfTrue="1" id="{1E86A20C-638C-4625-A92E-CD1A54480D2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21" stopIfTrue="1" id="{574DB13E-7E92-4EA5-9F44-EA1762C4FD9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S18:AR19 J18:Q19 J11:Q11 S11:X11 Z11:AR11</xm:sqref>
        </x14:conditionalFormatting>
        <x14:conditionalFormatting xmlns:xm="http://schemas.microsoft.com/office/excel/2006/main">
          <x14:cfRule type="expression" priority="215" stopIfTrue="1" id="{4B27EA85-A1C4-43DD-B6F7-D47040214585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C18:E19 C11:H11</xm:sqref>
        </x14:conditionalFormatting>
        <x14:conditionalFormatting xmlns:xm="http://schemas.microsoft.com/office/excel/2006/main">
          <x14:cfRule type="expression" priority="216" stopIfTrue="1" id="{424DEECB-68EE-40C5-A88D-8BD494CE7A3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F18:H19</xm:sqref>
        </x14:conditionalFormatting>
        <x14:conditionalFormatting xmlns:xm="http://schemas.microsoft.com/office/excel/2006/main">
          <x14:cfRule type="expression" priority="209" stopIfTrue="1" id="{59215674-5439-454C-9F51-5AD9614344B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10" stopIfTrue="1" id="{E6203FB1-AC9B-4EE0-8893-A67735B9895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I17</xm:sqref>
        </x14:conditionalFormatting>
        <x14:conditionalFormatting xmlns:xm="http://schemas.microsoft.com/office/excel/2006/main">
          <x14:cfRule type="expression" priority="211" stopIfTrue="1" id="{055B3784-F8CA-4735-897F-ACE7F8DE1FC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12" stopIfTrue="1" id="{31D9EDD8-3BDF-4598-9F2A-40177D048A9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3" stopIfTrue="1" id="{9004D814-4723-437D-8034-D17A864C816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J17:U17 W17:AR17</xm:sqref>
        </x14:conditionalFormatting>
        <x14:conditionalFormatting xmlns:xm="http://schemas.microsoft.com/office/excel/2006/main">
          <x14:cfRule type="expression" priority="207" stopIfTrue="1" id="{E88B004A-47C0-4A4D-9322-6C9A1FF5B3B5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expression" priority="208" stopIfTrue="1" id="{07A00E56-AC39-4780-BB9B-D423C347BED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E17:H17</xm:sqref>
        </x14:conditionalFormatting>
        <x14:conditionalFormatting xmlns:xm="http://schemas.microsoft.com/office/excel/2006/main">
          <x14:cfRule type="expression" priority="206" stopIfTrue="1" id="{93A17112-7699-4836-ADE2-6F6ADFA251D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expression" priority="203" stopIfTrue="1" id="{DCA93690-1F2D-4AF3-9904-D2BDD18BD4F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04" stopIfTrue="1" id="{7EC4DF09-05E2-4825-A7FD-D87E7290630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05" stopIfTrue="1" id="{70ACD987-6855-4053-9096-2D71796DBC6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V17</xm:sqref>
        </x14:conditionalFormatting>
        <x14:conditionalFormatting xmlns:xm="http://schemas.microsoft.com/office/excel/2006/main">
          <x14:cfRule type="expression" priority="197" stopIfTrue="1" id="{5DF72CA5-F7A5-4C88-8879-7AE9041B09E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98" stopIfTrue="1" id="{05FAD0E6-26A4-4DE4-AC98-125770064FC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I45</xm:sqref>
        </x14:conditionalFormatting>
        <x14:conditionalFormatting xmlns:xm="http://schemas.microsoft.com/office/excel/2006/main">
          <x14:cfRule type="expression" priority="199" stopIfTrue="1" id="{38A9E2D6-A69D-4733-BAE1-2766A3D8FD3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00" stopIfTrue="1" id="{1F3D03A3-B009-4CB4-B3CF-0CAA4662F15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01" stopIfTrue="1" id="{D09AEE10-9692-47D0-A761-3BCFB15F9F7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J45:Q45 S45:AR45</xm:sqref>
        </x14:conditionalFormatting>
        <x14:conditionalFormatting xmlns:xm="http://schemas.microsoft.com/office/excel/2006/main">
          <x14:cfRule type="expression" priority="195" stopIfTrue="1" id="{EA234823-7338-477E-B539-B0540956FDB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C45</xm:sqref>
        </x14:conditionalFormatting>
        <x14:conditionalFormatting xmlns:xm="http://schemas.microsoft.com/office/excel/2006/main">
          <x14:cfRule type="expression" priority="196" stopIfTrue="1" id="{3E6625F2-2898-4601-8427-F0821ECB2F7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E45:H45</xm:sqref>
        </x14:conditionalFormatting>
        <x14:conditionalFormatting xmlns:xm="http://schemas.microsoft.com/office/excel/2006/main">
          <x14:cfRule type="expression" priority="194" stopIfTrue="1" id="{C4F64AB1-2F4B-40FB-902C-9F96E8683075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D45</xm:sqref>
        </x14:conditionalFormatting>
        <x14:conditionalFormatting xmlns:xm="http://schemas.microsoft.com/office/excel/2006/main">
          <x14:cfRule type="expression" priority="188" stopIfTrue="1" id="{59C6854D-CAAB-4E98-9627-B1917A168F3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89" stopIfTrue="1" id="{83497E2B-429F-4FD6-941E-175E53E3DE0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I46</xm:sqref>
        </x14:conditionalFormatting>
        <x14:conditionalFormatting xmlns:xm="http://schemas.microsoft.com/office/excel/2006/main">
          <x14:cfRule type="expression" priority="190" stopIfTrue="1" id="{66FC2C7B-F327-4426-98E5-8D25F4FBA1B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91" stopIfTrue="1" id="{B30200F8-23E9-41B9-B51B-557B82A2F43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92" stopIfTrue="1" id="{E7DFA3CD-A8C6-40DA-AE35-673ACAD1F43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J46:Q46 S46:AR46</xm:sqref>
        </x14:conditionalFormatting>
        <x14:conditionalFormatting xmlns:xm="http://schemas.microsoft.com/office/excel/2006/main">
          <x14:cfRule type="expression" priority="186" stopIfTrue="1" id="{7B1B9C85-3AC9-4C92-96F6-13C6286D6C5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C46</xm:sqref>
        </x14:conditionalFormatting>
        <x14:conditionalFormatting xmlns:xm="http://schemas.microsoft.com/office/excel/2006/main">
          <x14:cfRule type="expression" priority="187" stopIfTrue="1" id="{31218F3E-217B-4C91-ACBD-77CDBFCC2CE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E46:H46</xm:sqref>
        </x14:conditionalFormatting>
        <x14:conditionalFormatting xmlns:xm="http://schemas.microsoft.com/office/excel/2006/main">
          <x14:cfRule type="expression" priority="185" stopIfTrue="1" id="{20C90372-BAC4-46E1-8BCD-205CDA3AB67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D46</xm:sqref>
        </x14:conditionalFormatting>
        <x14:conditionalFormatting xmlns:xm="http://schemas.microsoft.com/office/excel/2006/main">
          <x14:cfRule type="expression" priority="179" stopIfTrue="1" id="{5883BB77-6DA4-42F8-B485-5E5D9056671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80" stopIfTrue="1" id="{B61D940F-1182-4FBB-883C-AC3AA246545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I47</xm:sqref>
        </x14:conditionalFormatting>
        <x14:conditionalFormatting xmlns:xm="http://schemas.microsoft.com/office/excel/2006/main">
          <x14:cfRule type="expression" priority="181" stopIfTrue="1" id="{2DB5E174-E002-45B4-BFC2-EE6786B97DA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82" stopIfTrue="1" id="{CC787497-783C-4041-BB34-9BC2933C5D5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83" stopIfTrue="1" id="{9A4236F3-091A-46FA-BB33-5356B090424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J47:Q47 S47:AR47</xm:sqref>
        </x14:conditionalFormatting>
        <x14:conditionalFormatting xmlns:xm="http://schemas.microsoft.com/office/excel/2006/main">
          <x14:cfRule type="expression" priority="178" stopIfTrue="1" id="{B7DA8EC2-90C0-43E8-8F1C-BC7A30AE3C5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C47:H47</xm:sqref>
        </x14:conditionalFormatting>
        <x14:conditionalFormatting xmlns:xm="http://schemas.microsoft.com/office/excel/2006/main">
          <x14:cfRule type="expression" priority="175" stopIfTrue="1" id="{FC2BA3B4-088A-427A-A9D1-5DA7B1EF28D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76" stopIfTrue="1" id="{691BB4CB-C753-4398-87F3-312F6014931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77" stopIfTrue="1" id="{FA0BA311-8617-4F5F-BC45-347CB046FB1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R47</xm:sqref>
        </x14:conditionalFormatting>
        <x14:conditionalFormatting xmlns:xm="http://schemas.microsoft.com/office/excel/2006/main">
          <x14:cfRule type="expression" priority="169" stopIfTrue="1" id="{68F9B8DC-293B-44E8-A65C-087803713B4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70" stopIfTrue="1" id="{9EE6FF77-1882-45A2-B9F0-AA94DD8DC16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I48:I49</xm:sqref>
        </x14:conditionalFormatting>
        <x14:conditionalFormatting xmlns:xm="http://schemas.microsoft.com/office/excel/2006/main">
          <x14:cfRule type="expression" priority="171" stopIfTrue="1" id="{107BB598-1D5D-4403-9849-962AF7712DD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72" stopIfTrue="1" id="{D6889039-6567-4CEE-9286-3001492516A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73" stopIfTrue="1" id="{AC392F10-6A71-4395-A3B6-D10AF210330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J48:Q49 S48:AR49</xm:sqref>
        </x14:conditionalFormatting>
        <x14:conditionalFormatting xmlns:xm="http://schemas.microsoft.com/office/excel/2006/main">
          <x14:cfRule type="expression" priority="167" stopIfTrue="1" id="{2C0636E3-C519-40F3-8414-40134FF395B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expression" priority="168" stopIfTrue="1" id="{08C5152D-1E70-49F5-B5E5-10CEE21579F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E48:H48</xm:sqref>
        </x14:conditionalFormatting>
        <x14:conditionalFormatting xmlns:xm="http://schemas.microsoft.com/office/excel/2006/main">
          <x14:cfRule type="expression" priority="166" stopIfTrue="1" id="{9A46795A-639E-4163-941D-258313FC116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expression" priority="165" stopIfTrue="1" id="{2EE2DA12-707A-4E44-8522-55754D89227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C49:H49</xm:sqref>
        </x14:conditionalFormatting>
        <x14:conditionalFormatting xmlns:xm="http://schemas.microsoft.com/office/excel/2006/main">
          <x14:cfRule type="expression" priority="159" stopIfTrue="1" id="{AE77A9FE-449D-4F83-B925-93AECDF7BFC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60" stopIfTrue="1" id="{53C2758F-4115-4F34-AE8E-1875C1EEA70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I50</xm:sqref>
        </x14:conditionalFormatting>
        <x14:conditionalFormatting xmlns:xm="http://schemas.microsoft.com/office/excel/2006/main">
          <x14:cfRule type="expression" priority="161" stopIfTrue="1" id="{98139F57-2020-444E-AD77-FBD9BE087DC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62" stopIfTrue="1" id="{ED7CE4DF-A2C4-4F66-A66B-4AB1803E85A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3" stopIfTrue="1" id="{4B952DD6-C6D6-41B9-A6DE-7397B98B701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J50:Q50 S50:AR50</xm:sqref>
        </x14:conditionalFormatting>
        <x14:conditionalFormatting xmlns:xm="http://schemas.microsoft.com/office/excel/2006/main">
          <x14:cfRule type="expression" priority="158" stopIfTrue="1" id="{C02CBA67-C38A-4F5B-BB11-4B8EC4CBCDF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C50:H50</xm:sqref>
        </x14:conditionalFormatting>
        <x14:conditionalFormatting xmlns:xm="http://schemas.microsoft.com/office/excel/2006/main">
          <x14:cfRule type="expression" priority="152" stopIfTrue="1" id="{41B49DBC-FFDF-40A7-A725-0952E749B97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53" stopIfTrue="1" id="{0EBBD03A-40DB-4ADE-94D4-AD40FFC73EF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I51</xm:sqref>
        </x14:conditionalFormatting>
        <x14:conditionalFormatting xmlns:xm="http://schemas.microsoft.com/office/excel/2006/main">
          <x14:cfRule type="expression" priority="154" stopIfTrue="1" id="{A773545B-E8D6-4CCC-8505-19471DD4FDC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55" stopIfTrue="1" id="{CE66108C-F75E-4608-83B7-D3420FC0D18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56" stopIfTrue="1" id="{3E7C681D-F62B-41AD-B5E2-715E35A8864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J51:Q51 S51:AR51</xm:sqref>
        </x14:conditionalFormatting>
        <x14:conditionalFormatting xmlns:xm="http://schemas.microsoft.com/office/excel/2006/main">
          <x14:cfRule type="expression" priority="151" stopIfTrue="1" id="{10911061-215D-4521-BAE4-C855CA85304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C51:H51</xm:sqref>
        </x14:conditionalFormatting>
        <x14:conditionalFormatting xmlns:xm="http://schemas.microsoft.com/office/excel/2006/main">
          <x14:cfRule type="expression" priority="145" stopIfTrue="1" id="{5D1D699D-724E-4FD3-AA7D-B4A3B6114D0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46" stopIfTrue="1" id="{9815BBC4-B27E-46D0-A6CC-363AFC22869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I52</xm:sqref>
        </x14:conditionalFormatting>
        <x14:conditionalFormatting xmlns:xm="http://schemas.microsoft.com/office/excel/2006/main">
          <x14:cfRule type="expression" priority="147" stopIfTrue="1" id="{5C254A76-502B-4A69-BEF2-27EBB1510CC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48" stopIfTrue="1" id="{F5F41FC1-1A83-4C8F-9020-EEF03DF967F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49" stopIfTrue="1" id="{A98DB49A-E104-4B6A-BAB7-7068449197F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J52:Q52 S52:AR52</xm:sqref>
        </x14:conditionalFormatting>
        <x14:conditionalFormatting xmlns:xm="http://schemas.microsoft.com/office/excel/2006/main">
          <x14:cfRule type="expression" priority="144" stopIfTrue="1" id="{D8722288-DDE5-40F0-9E82-80B1B44BFFB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C52:H52</xm:sqref>
        </x14:conditionalFormatting>
        <x14:conditionalFormatting xmlns:xm="http://schemas.microsoft.com/office/excel/2006/main">
          <x14:cfRule type="expression" priority="138" stopIfTrue="1" id="{620F14B6-AB98-425E-B2AC-B86FB3EEAA5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39" stopIfTrue="1" id="{C599EF00-14DF-491C-89D6-58148B41813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I53</xm:sqref>
        </x14:conditionalFormatting>
        <x14:conditionalFormatting xmlns:xm="http://schemas.microsoft.com/office/excel/2006/main">
          <x14:cfRule type="expression" priority="140" stopIfTrue="1" id="{86CF8A7D-920F-4A7D-BFE7-1FCB9C00BB6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41" stopIfTrue="1" id="{0010C6E3-A91A-41E5-A887-94D9B6518D2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42" stopIfTrue="1" id="{38D2FC5E-5F54-4E95-8B23-2A8CFF46273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J53:Q53 S53:AR53</xm:sqref>
        </x14:conditionalFormatting>
        <x14:conditionalFormatting xmlns:xm="http://schemas.microsoft.com/office/excel/2006/main">
          <x14:cfRule type="expression" priority="137" stopIfTrue="1" id="{7671762D-D9F9-4F46-BA5C-72A7BBA6F6A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C53:H53</xm:sqref>
        </x14:conditionalFormatting>
        <x14:conditionalFormatting xmlns:xm="http://schemas.microsoft.com/office/excel/2006/main">
          <x14:cfRule type="expression" priority="131" stopIfTrue="1" id="{FBDAE938-190F-4E01-AC82-C58DCF310A5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32" stopIfTrue="1" id="{0B77DF7F-9E9B-462F-B86A-F6D9818121A1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I54:I55</xm:sqref>
        </x14:conditionalFormatting>
        <x14:conditionalFormatting xmlns:xm="http://schemas.microsoft.com/office/excel/2006/main">
          <x14:cfRule type="expression" priority="133" stopIfTrue="1" id="{EFCB030F-505E-4D6E-A995-5C114A0FBF8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34" stopIfTrue="1" id="{6B06C28F-0C7E-4341-947E-46EEE8B33CB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5" stopIfTrue="1" id="{C90940FB-235D-4C9E-A01F-E482E29C864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J54:Q55 S54:AR55</xm:sqref>
        </x14:conditionalFormatting>
        <x14:conditionalFormatting xmlns:xm="http://schemas.microsoft.com/office/excel/2006/main">
          <x14:cfRule type="expression" priority="130" stopIfTrue="1" id="{080DBC6A-708E-4A7C-B871-A3F566B31F2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C54:H55</xm:sqref>
        </x14:conditionalFormatting>
        <x14:conditionalFormatting xmlns:xm="http://schemas.microsoft.com/office/excel/2006/main">
          <x14:cfRule type="expression" priority="124" stopIfTrue="1" id="{DBCD3BE5-D190-40AB-B579-2974D7B61ED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25" stopIfTrue="1" id="{27FFC094-019B-4162-9690-E517FD5DEE5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I57</xm:sqref>
        </x14:conditionalFormatting>
        <x14:conditionalFormatting xmlns:xm="http://schemas.microsoft.com/office/excel/2006/main">
          <x14:cfRule type="expression" priority="126" stopIfTrue="1" id="{42807959-89E3-461C-B671-E1523524C03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7" stopIfTrue="1" id="{BD95238C-86A0-49CA-BCAB-236895CBA3F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28" stopIfTrue="1" id="{567BA040-7479-4B83-9692-9873B713CB0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J57:Q57 S57:AR57</xm:sqref>
        </x14:conditionalFormatting>
        <x14:conditionalFormatting xmlns:xm="http://schemas.microsoft.com/office/excel/2006/main">
          <x14:cfRule type="expression" priority="123" stopIfTrue="1" id="{30B01CC2-C290-458C-953F-643C3D6D097D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C57:H57</xm:sqref>
        </x14:conditionalFormatting>
        <x14:conditionalFormatting xmlns:xm="http://schemas.microsoft.com/office/excel/2006/main">
          <x14:cfRule type="expression" priority="120" stopIfTrue="1" id="{1A348D2F-48CC-4315-ADEF-CDA8C4E7C43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1" stopIfTrue="1" id="{567702ED-9ABF-4C45-BE24-219E803EBD1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22" stopIfTrue="1" id="{8715EE31-01B2-4C93-B657-F38CD7B9C83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R57</xm:sqref>
        </x14:conditionalFormatting>
        <x14:conditionalFormatting xmlns:xm="http://schemas.microsoft.com/office/excel/2006/main">
          <x14:cfRule type="expression" priority="114" stopIfTrue="1" id="{651CF471-A516-4FB4-ABF0-AC35920CD8E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15" stopIfTrue="1" id="{CD7C8035-A0A5-4CBD-BA09-3BC6C4D91231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I56</xm:sqref>
        </x14:conditionalFormatting>
        <x14:conditionalFormatting xmlns:xm="http://schemas.microsoft.com/office/excel/2006/main">
          <x14:cfRule type="expression" priority="116" stopIfTrue="1" id="{24ECA685-2109-43D2-9CEA-9DA4C9DE73A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17" stopIfTrue="1" id="{0EA54305-9837-4183-9C97-F0BB8679D2A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18" stopIfTrue="1" id="{F59D1CC3-EC19-474A-A2EC-7D7162C2793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J56:Q56 S56:AR56</xm:sqref>
        </x14:conditionalFormatting>
        <x14:conditionalFormatting xmlns:xm="http://schemas.microsoft.com/office/excel/2006/main">
          <x14:cfRule type="expression" priority="113" stopIfTrue="1" id="{DE898AC2-5067-4199-8724-12D7DFFCEEE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C56:H56</xm:sqref>
        </x14:conditionalFormatting>
        <x14:conditionalFormatting xmlns:xm="http://schemas.microsoft.com/office/excel/2006/main">
          <x14:cfRule type="expression" priority="107" stopIfTrue="1" id="{19D52682-0F65-4B9C-9856-C2341D0FA1F1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08" stopIfTrue="1" id="{D2B71E92-B6A7-4CF7-B555-2F0E57892F9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I58</xm:sqref>
        </x14:conditionalFormatting>
        <x14:conditionalFormatting xmlns:xm="http://schemas.microsoft.com/office/excel/2006/main">
          <x14:cfRule type="expression" priority="109" stopIfTrue="1" id="{87D9FA58-E105-4014-8796-446429478C2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10" stopIfTrue="1" id="{78B64BD6-7589-4A18-9893-66415C6125C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11" stopIfTrue="1" id="{F185A499-C023-4C6C-88EB-C91C59A2000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J58:Q58 S58:AR58</xm:sqref>
        </x14:conditionalFormatting>
        <x14:conditionalFormatting xmlns:xm="http://schemas.microsoft.com/office/excel/2006/main">
          <x14:cfRule type="expression" priority="106" stopIfTrue="1" id="{6968F444-F7EC-4902-8E75-5D317ADD37DD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C58:H58</xm:sqref>
        </x14:conditionalFormatting>
        <x14:conditionalFormatting xmlns:xm="http://schemas.microsoft.com/office/excel/2006/main">
          <x14:cfRule type="expression" priority="100" stopIfTrue="1" id="{2B255868-26AB-4386-9FE3-0C9DF874183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01" stopIfTrue="1" id="{1CDC04D5-9565-4AC0-A52A-8AEE9E71F67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I59:I61</xm:sqref>
        </x14:conditionalFormatting>
        <x14:conditionalFormatting xmlns:xm="http://schemas.microsoft.com/office/excel/2006/main">
          <x14:cfRule type="expression" priority="102" stopIfTrue="1" id="{3F601E65-0180-434D-8BE3-F2636D06DA0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03" stopIfTrue="1" id="{71DF4F4F-FB31-4937-9FD6-D57D05B92B4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04" stopIfTrue="1" id="{36296030-83DC-450D-A9BC-876F0BF2B60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J59:Q61 S59:AR61</xm:sqref>
        </x14:conditionalFormatting>
        <x14:conditionalFormatting xmlns:xm="http://schemas.microsoft.com/office/excel/2006/main">
          <x14:cfRule type="expression" priority="99" stopIfTrue="1" id="{73E5B017-114F-4252-AD3B-5B69743B4C6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C60:H60</xm:sqref>
        </x14:conditionalFormatting>
        <x14:conditionalFormatting xmlns:xm="http://schemas.microsoft.com/office/excel/2006/main">
          <x14:cfRule type="expression" priority="98" stopIfTrue="1" id="{D5D7D737-444F-48DC-99C5-14B0B421BD9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C59:H59</xm:sqref>
        </x14:conditionalFormatting>
        <x14:conditionalFormatting xmlns:xm="http://schemas.microsoft.com/office/excel/2006/main">
          <x14:cfRule type="expression" priority="97" stopIfTrue="1" id="{7096A9C6-41D6-49FE-867F-2448E3EC7825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C61:H61</xm:sqref>
        </x14:conditionalFormatting>
        <x14:conditionalFormatting xmlns:xm="http://schemas.microsoft.com/office/excel/2006/main">
          <x14:cfRule type="expression" priority="91" stopIfTrue="1" id="{4FD2B424-52C1-4E94-BD9A-BB392C9A5B3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92" stopIfTrue="1" id="{76F7CF1D-D5C0-4DE7-A415-550A84F4CCE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I62</xm:sqref>
        </x14:conditionalFormatting>
        <x14:conditionalFormatting xmlns:xm="http://schemas.microsoft.com/office/excel/2006/main">
          <x14:cfRule type="expression" priority="93" stopIfTrue="1" id="{434F6D32-1FE5-4731-9222-0FD250CB6A5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94" stopIfTrue="1" id="{12EC0055-DF6E-4B29-B0FB-70C0E3EA31E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95" stopIfTrue="1" id="{A80679B2-1787-4B2E-A64F-8BD8AF8C369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J62:Q62 S62:AR62</xm:sqref>
        </x14:conditionalFormatting>
        <x14:conditionalFormatting xmlns:xm="http://schemas.microsoft.com/office/excel/2006/main">
          <x14:cfRule type="expression" priority="90" stopIfTrue="1" id="{AC3FFD6C-C82B-45A4-B267-1E9E51565A9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C62:H62</xm:sqref>
        </x14:conditionalFormatting>
        <x14:conditionalFormatting xmlns:xm="http://schemas.microsoft.com/office/excel/2006/main">
          <x14:cfRule type="expression" priority="84" stopIfTrue="1" id="{A5CF4DC5-1242-4A92-AA79-5924EE5A2BD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5733A7DD-DEBA-4353-ACCE-2E4736BB212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I63</xm:sqref>
        </x14:conditionalFormatting>
        <x14:conditionalFormatting xmlns:xm="http://schemas.microsoft.com/office/excel/2006/main">
          <x14:cfRule type="expression" priority="86" stopIfTrue="1" id="{DDCBA073-A94A-4359-ABBC-870960B8054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87" stopIfTrue="1" id="{A7FD7BD3-F53A-4AFD-83D9-F0CD27A88AD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88" stopIfTrue="1" id="{B60EB241-6D91-4FE2-B283-1816EEE6F37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J63:Q63 S63:AR63</xm:sqref>
        </x14:conditionalFormatting>
        <x14:conditionalFormatting xmlns:xm="http://schemas.microsoft.com/office/excel/2006/main">
          <x14:cfRule type="expression" priority="83" stopIfTrue="1" id="{FA130EFE-D320-4AC4-8197-B09024B1257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E63:H63</xm:sqref>
        </x14:conditionalFormatting>
        <x14:conditionalFormatting xmlns:xm="http://schemas.microsoft.com/office/excel/2006/main">
          <x14:cfRule type="expression" priority="82" stopIfTrue="1" id="{7589A6F8-56FC-41EF-9A22-E898E0FAA8A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C63:D63</xm:sqref>
        </x14:conditionalFormatting>
        <x14:conditionalFormatting xmlns:xm="http://schemas.microsoft.com/office/excel/2006/main">
          <x14:cfRule type="expression" priority="76" stopIfTrue="1" id="{77A410E7-E5E5-4E27-8F10-359BA553355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D68F43DA-E6BE-422D-AB18-1F5CD597C8E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I64</xm:sqref>
        </x14:conditionalFormatting>
        <x14:conditionalFormatting xmlns:xm="http://schemas.microsoft.com/office/excel/2006/main">
          <x14:cfRule type="expression" priority="78" stopIfTrue="1" id="{BC3BD908-5BFC-45C0-AD91-BCD096A8364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79" stopIfTrue="1" id="{2DA6B9E9-0E18-4560-939B-0FF88BBD780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80" stopIfTrue="1" id="{9F7B7A08-8123-4031-8306-FF2B5F0CCEE1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J64:Q64 S64:AR64</xm:sqref>
        </x14:conditionalFormatting>
        <x14:conditionalFormatting xmlns:xm="http://schemas.microsoft.com/office/excel/2006/main">
          <x14:cfRule type="expression" priority="75" stopIfTrue="1" id="{18D77EF1-A219-445F-942A-E12A24F027C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C64:H64</xm:sqref>
        </x14:conditionalFormatting>
        <x14:conditionalFormatting xmlns:xm="http://schemas.microsoft.com/office/excel/2006/main">
          <x14:cfRule type="expression" priority="69" stopIfTrue="1" id="{7739DE6A-7573-49E8-B0D2-3F3828D0E9C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0" stopIfTrue="1" id="{D41A93EA-811C-4ACB-9D8B-BF658E7FFC4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I65</xm:sqref>
        </x14:conditionalFormatting>
        <x14:conditionalFormatting xmlns:xm="http://schemas.microsoft.com/office/excel/2006/main">
          <x14:cfRule type="expression" priority="71" stopIfTrue="1" id="{F6248008-B041-4CFD-B4A6-CB3DF2890A8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72" stopIfTrue="1" id="{926BFED0-33C5-4C70-8D16-FFB2574596D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3" stopIfTrue="1" id="{96C61593-304A-4692-841D-D9A137D4856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J65:Q65 S65:AR65</xm:sqref>
        </x14:conditionalFormatting>
        <x14:conditionalFormatting xmlns:xm="http://schemas.microsoft.com/office/excel/2006/main">
          <x14:cfRule type="expression" priority="68" stopIfTrue="1" id="{4EDA4219-DCF5-4E1D-875C-734EA4B71B6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C65:H65</xm:sqref>
        </x14:conditionalFormatting>
        <x14:conditionalFormatting xmlns:xm="http://schemas.microsoft.com/office/excel/2006/main">
          <x14:cfRule type="expression" priority="65" stopIfTrue="1" id="{CCCAEB5C-31B5-4261-B8F6-F95E84067A3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66" stopIfTrue="1" id="{0E33E223-6140-41E3-B71F-E623C478835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7" stopIfTrue="1" id="{04859242-A8FB-4613-9B2C-B74BBC7E7E7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R65</xm:sqref>
        </x14:conditionalFormatting>
        <x14:conditionalFormatting xmlns:xm="http://schemas.microsoft.com/office/excel/2006/main">
          <x14:cfRule type="expression" priority="59" stopIfTrue="1" id="{7A11FB43-3E54-43DC-A1B0-A148393D99A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E2B05A2B-3DBC-45C0-83EF-D58D76803CF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I66</xm:sqref>
        </x14:conditionalFormatting>
        <x14:conditionalFormatting xmlns:xm="http://schemas.microsoft.com/office/excel/2006/main">
          <x14:cfRule type="expression" priority="61" stopIfTrue="1" id="{751FA427-C55D-4572-B088-2E9B70D4839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62" stopIfTrue="1" id="{2F56B0B0-4DCD-4EEA-A84D-3FC5C6A1C7C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63" stopIfTrue="1" id="{EC8C41CD-6667-4BDA-87BA-E7628270179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J66:Q66 S66:AR66</xm:sqref>
        </x14:conditionalFormatting>
        <x14:conditionalFormatting xmlns:xm="http://schemas.microsoft.com/office/excel/2006/main">
          <x14:cfRule type="expression" priority="58" stopIfTrue="1" id="{008C3831-CEF0-4183-B264-6CAD1751041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C66:H66</xm:sqref>
        </x14:conditionalFormatting>
        <x14:conditionalFormatting xmlns:xm="http://schemas.microsoft.com/office/excel/2006/main">
          <x14:cfRule type="expression" priority="52" stopIfTrue="1" id="{1FA537C2-F563-4BE5-8360-DCF25D58CAD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3" stopIfTrue="1" id="{1EE569B2-88EA-43D7-AA40-E4D18AF1FF8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I68:I74</xm:sqref>
        </x14:conditionalFormatting>
        <x14:conditionalFormatting xmlns:xm="http://schemas.microsoft.com/office/excel/2006/main">
          <x14:cfRule type="expression" priority="54" stopIfTrue="1" id="{344DBF10-3C6C-42FE-8338-D5E84914C94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55" stopIfTrue="1" id="{BCFA7779-00FD-4F05-904C-1084DE1479E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56" stopIfTrue="1" id="{E140F60D-26BC-45FF-8703-1042EA79D38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J68:Q74 S68:AR74</xm:sqref>
        </x14:conditionalFormatting>
        <x14:conditionalFormatting xmlns:xm="http://schemas.microsoft.com/office/excel/2006/main">
          <x14:cfRule type="expression" priority="51" stopIfTrue="1" id="{D547F849-0CB5-48E3-8AD8-4BA6FA57979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C68:H74</xm:sqref>
        </x14:conditionalFormatting>
        <x14:conditionalFormatting xmlns:xm="http://schemas.microsoft.com/office/excel/2006/main">
          <x14:cfRule type="expression" priority="45" stopIfTrue="1" id="{621C26F2-6BB9-4C93-A5D6-E82416BA0D6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DA83EE8D-8FF8-4F01-99ED-D78B6661BFC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I75</xm:sqref>
        </x14:conditionalFormatting>
        <x14:conditionalFormatting xmlns:xm="http://schemas.microsoft.com/office/excel/2006/main">
          <x14:cfRule type="expression" priority="47" stopIfTrue="1" id="{33AE3995-DF7B-4E12-9682-CF5A2D4B36D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48" stopIfTrue="1" id="{6CF43450-C992-4CC3-A00E-60C4AB9A3DD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49" stopIfTrue="1" id="{2B2E3A47-8D5E-47BE-A01B-49D6BF6875D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J75:Q75 S75:AR75</xm:sqref>
        </x14:conditionalFormatting>
        <x14:conditionalFormatting xmlns:xm="http://schemas.microsoft.com/office/excel/2006/main">
          <x14:cfRule type="expression" priority="44" stopIfTrue="1" id="{04B94FCC-8D83-4F41-A952-7C91989BDCE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C75:H75</xm:sqref>
        </x14:conditionalFormatting>
        <x14:conditionalFormatting xmlns:xm="http://schemas.microsoft.com/office/excel/2006/main">
          <x14:cfRule type="expression" priority="38" stopIfTrue="1" id="{11433D58-6D16-4F25-A7C5-F9FDD6B9DA0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9" stopIfTrue="1" id="{F4864BC9-CF12-42F8-987D-2140924E178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I76</xm:sqref>
        </x14:conditionalFormatting>
        <x14:conditionalFormatting xmlns:xm="http://schemas.microsoft.com/office/excel/2006/main">
          <x14:cfRule type="expression" priority="40" stopIfTrue="1" id="{EA4BB18E-1C5F-4D29-B4E5-E65CCA32BE6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41" stopIfTrue="1" id="{CFF39186-A6E6-4DA0-9972-DB16228EC5A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42" stopIfTrue="1" id="{71C69309-B5FF-46B6-B43F-79788CDD899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J76:Q76 S76:AR76</xm:sqref>
        </x14:conditionalFormatting>
        <x14:conditionalFormatting xmlns:xm="http://schemas.microsoft.com/office/excel/2006/main">
          <x14:cfRule type="expression" priority="37" stopIfTrue="1" id="{EF4A3A84-374C-4709-B717-F887331C8C4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E76:H76</xm:sqref>
        </x14:conditionalFormatting>
        <x14:conditionalFormatting xmlns:xm="http://schemas.microsoft.com/office/excel/2006/main">
          <x14:cfRule type="expression" priority="36" stopIfTrue="1" id="{45EB6FCA-D16B-4231-8B9A-7A167733FA9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C76:D76</xm:sqref>
        </x14:conditionalFormatting>
        <x14:conditionalFormatting xmlns:xm="http://schemas.microsoft.com/office/excel/2006/main">
          <x14:cfRule type="expression" priority="30" stopIfTrue="1" id="{53F41907-B871-4A77-8F76-F9F7DC852FE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156B3E23-8135-4C96-8B21-0E5DA3DAE4F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I44</xm:sqref>
        </x14:conditionalFormatting>
        <x14:conditionalFormatting xmlns:xm="http://schemas.microsoft.com/office/excel/2006/main">
          <x14:cfRule type="expression" priority="32" stopIfTrue="1" id="{D39CFBAA-807F-4BDD-BF4B-7E2891C82D9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3" stopIfTrue="1" id="{760BEEC0-C1C1-4055-A59D-6BDC6A3E949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4" stopIfTrue="1" id="{E394686C-DFDE-4CFF-A1FC-8BF2BD0D9AA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J44:Q44 S44:AR44</xm:sqref>
        </x14:conditionalFormatting>
        <x14:conditionalFormatting xmlns:xm="http://schemas.microsoft.com/office/excel/2006/main">
          <x14:cfRule type="expression" priority="28" stopIfTrue="1" id="{BF3EB27D-21F6-42D6-82A6-A5258A0A044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C44:E44</xm:sqref>
        </x14:conditionalFormatting>
        <x14:conditionalFormatting xmlns:xm="http://schemas.microsoft.com/office/excel/2006/main">
          <x14:cfRule type="expression" priority="29" stopIfTrue="1" id="{1C09B091-0522-4A51-BF39-0AC0F65EB15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F44:H44</xm:sqref>
        </x14:conditionalFormatting>
        <x14:conditionalFormatting xmlns:xm="http://schemas.microsoft.com/office/excel/2006/main">
          <x14:cfRule type="expression" priority="22" stopIfTrue="1" id="{0E5DCBCB-EBB7-44EC-96C1-A05367E3716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EE428B26-20E3-4C9E-8C3B-706EFC7EC43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I67</xm:sqref>
        </x14:conditionalFormatting>
        <x14:conditionalFormatting xmlns:xm="http://schemas.microsoft.com/office/excel/2006/main">
          <x14:cfRule type="expression" priority="24" stopIfTrue="1" id="{1E8FE44B-4234-48C9-9C11-93B9C485325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5" stopIfTrue="1" id="{6A9C7AC9-E904-4812-B267-A320376B32D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6" stopIfTrue="1" id="{54D22BA6-43E6-46FE-9C5C-4CD414A8F5F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J67:Q67 S67:AR67</xm:sqref>
        </x14:conditionalFormatting>
        <x14:conditionalFormatting xmlns:xm="http://schemas.microsoft.com/office/excel/2006/main">
          <x14:cfRule type="expression" priority="21" stopIfTrue="1" id="{97990ED6-526D-4F8B-AF36-2710D3A4F95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C67:H67</xm:sqref>
        </x14:conditionalFormatting>
        <x14:conditionalFormatting xmlns:xm="http://schemas.microsoft.com/office/excel/2006/main">
          <x14:cfRule type="expression" priority="18" stopIfTrue="1" id="{258583CA-85D3-413C-8FB6-9F4B7E9FFC6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9" stopIfTrue="1" id="{7100A7AB-2CD5-41FB-9CF9-B1A70EAC71C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0" stopIfTrue="1" id="{EF0994CE-48AE-4C8A-932F-3C20BFC78FF5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R67</xm:sqref>
        </x14:conditionalFormatting>
        <x14:conditionalFormatting xmlns:xm="http://schemas.microsoft.com/office/excel/2006/main">
          <x14:cfRule type="expression" priority="8" stopIfTrue="1" id="{87AED25D-C5DB-4D32-B8E4-C687A6D9A4E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9" stopIfTrue="1" id="{68B48B64-EE07-44A9-A578-BD2F1CAC3CF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0" stopIfTrue="1" id="{49DFEBEE-0BDE-497E-94B6-A6D7D3A75285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R28</xm:sqref>
        </x14:conditionalFormatting>
        <x14:conditionalFormatting xmlns:xm="http://schemas.microsoft.com/office/excel/2006/main">
          <x14:cfRule type="expression" priority="12" stopIfTrue="1" id="{308F41CA-3E5F-46F5-B71A-B1060BECB99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3" stopIfTrue="1" id="{6563902A-CA1B-4924-A04D-E83FAEEEA1C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I28</xm:sqref>
        </x14:conditionalFormatting>
        <x14:conditionalFormatting xmlns:xm="http://schemas.microsoft.com/office/excel/2006/main">
          <x14:cfRule type="expression" priority="14" stopIfTrue="1" id="{9738313A-3213-4189-89A0-0484642F58F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5" stopIfTrue="1" id="{9173965C-249C-4493-AEF4-EC0CFA3F5C9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CCF2B48D-2074-4CC9-92BD-AA9386729B6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J28:Q28 S28:AR28</xm:sqref>
        </x14:conditionalFormatting>
        <x14:conditionalFormatting xmlns:xm="http://schemas.microsoft.com/office/excel/2006/main">
          <x14:cfRule type="expression" priority="11" stopIfTrue="1" id="{B0391B1F-9520-4556-8F5E-D650881AABD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C28:H28</xm:sqref>
        </x14:conditionalFormatting>
        <x14:conditionalFormatting xmlns:xm="http://schemas.microsoft.com/office/excel/2006/main">
          <x14:cfRule type="expression" priority="2" stopIfTrue="1" id="{8736B281-59C5-4349-BAFF-CBD1F2C6CB2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" stopIfTrue="1" id="{C92E631D-5882-4D90-B370-D57E458476A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I37</xm:sqref>
        </x14:conditionalFormatting>
        <x14:conditionalFormatting xmlns:xm="http://schemas.microsoft.com/office/excel/2006/main">
          <x14:cfRule type="expression" priority="4" stopIfTrue="1" id="{6972DD48-3C06-4C42-8EBB-08072F45BB8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5" stopIfTrue="1" id="{DFCA0092-7858-45FC-AFFE-1E9EB333C7C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6" stopIfTrue="1" id="{444FABA0-97F2-41A4-8A32-727DCCB054D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J37:Q37 S37:AR37</xm:sqref>
        </x14:conditionalFormatting>
        <x14:conditionalFormatting xmlns:xm="http://schemas.microsoft.com/office/excel/2006/main">
          <x14:cfRule type="expression" priority="1" stopIfTrue="1" id="{2CCFF684-2E31-4150-8656-90A0929A7EB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C37:E37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перечень МКД 2020-2021</vt:lpstr>
      <vt:lpstr>виды ремонта 2020-2022</vt:lpstr>
      <vt:lpstr>показатели</vt:lpstr>
      <vt:lpstr>Лист3</vt:lpstr>
      <vt:lpstr>'виды ремонта 2020-2022'!Заголовки_для_печати</vt:lpstr>
      <vt:lpstr>'перечень МКД 2020-2021'!Заголовки_для_печати</vt:lpstr>
      <vt:lpstr>показатели!Заголовки_для_печати</vt:lpstr>
      <vt:lpstr>'виды ремонта 2020-2022'!Область_печати</vt:lpstr>
      <vt:lpstr>'перечень МКД 2020-2021'!Область_печати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Иван Александрович</dc:creator>
  <cp:lastModifiedBy>User</cp:lastModifiedBy>
  <cp:lastPrinted>2020-03-10T11:03:24Z</cp:lastPrinted>
  <dcterms:created xsi:type="dcterms:W3CDTF">2014-10-15T08:46:29Z</dcterms:created>
  <dcterms:modified xsi:type="dcterms:W3CDTF">2020-03-10T11:04:00Z</dcterms:modified>
</cp:coreProperties>
</file>