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20" yWindow="810" windowWidth="15555" windowHeight="11730"/>
  </bookViews>
  <sheets>
    <sheet name="перечень МКД 2023-2025" sheetId="1" r:id="rId1"/>
    <sheet name="виды ремонта 2023-2025" sheetId="5" r:id="rId2"/>
    <sheet name="показатели" sheetId="4" r:id="rId3"/>
  </sheets>
  <externalReferences>
    <externalReference r:id="rId4"/>
    <externalReference r:id="rId5"/>
  </externalReferences>
  <definedNames>
    <definedName name="_xlnm._FilterDatabase" localSheetId="1" hidden="1">'виды ремонта 2023-2025'!$A$9:$AV$9</definedName>
    <definedName name="_xlnm._FilterDatabase" localSheetId="0" hidden="1">'перечень МКД 2023-2025'!$A$10:$AF$10</definedName>
    <definedName name="_xlnm._FilterDatabase" localSheetId="2" hidden="1">показатели!$A$8:$O$8</definedName>
    <definedName name="_xlnm.Print_Titles" localSheetId="1">'виды ремонта 2023-2025'!$A:$H,'виды ремонта 2023-2025'!$6:$9</definedName>
    <definedName name="_xlnm.Print_Titles" localSheetId="0">'перечень МКД 2023-2025'!$A:$H,'перечень МКД 2023-2025'!$6:$10</definedName>
    <definedName name="_xlnm.Print_Titles" localSheetId="2">показатели!$5:$8</definedName>
    <definedName name="_xlnm.Print_Area" localSheetId="1">'виды ремонта 2023-2025'!$A$1:$AS$74</definedName>
    <definedName name="_xlnm.Print_Area" localSheetId="0">'перечень МКД 2023-2025'!$A$1:$Y$74</definedName>
    <definedName name="_xlnm.Print_Area" localSheetId="2">показатели!$A$1:$O$15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4525"/>
</workbook>
</file>

<file path=xl/calcChain.xml><?xml version="1.0" encoding="utf-8"?>
<calcChain xmlns="http://schemas.openxmlformats.org/spreadsheetml/2006/main">
  <c r="R47" i="1" l="1"/>
  <c r="W47" i="1" s="1"/>
  <c r="P70" i="5" l="1"/>
  <c r="W46" i="5"/>
  <c r="S46" i="5"/>
  <c r="I46" i="5" l="1"/>
  <c r="N71" i="1" l="1"/>
  <c r="O71" i="1"/>
  <c r="P71" i="1"/>
  <c r="Q71" i="1"/>
  <c r="P61" i="1"/>
  <c r="Q61" i="1"/>
  <c r="O48" i="1" l="1"/>
  <c r="N48" i="1" l="1"/>
  <c r="N61" i="1" s="1"/>
  <c r="O61" i="1"/>
  <c r="V61" i="1"/>
  <c r="R61" i="1" s="1"/>
  <c r="V71" i="1"/>
  <c r="R45" i="1"/>
  <c r="W45" i="1" s="1"/>
  <c r="R46" i="1"/>
  <c r="W46" i="1" s="1"/>
  <c r="R48" i="1"/>
  <c r="W48" i="1" s="1"/>
  <c r="R49" i="1"/>
  <c r="W49" i="1" s="1"/>
  <c r="R50" i="1"/>
  <c r="W50" i="1" s="1"/>
  <c r="R51" i="1"/>
  <c r="W51" i="1" s="1"/>
  <c r="R52" i="1"/>
  <c r="W52" i="1" s="1"/>
  <c r="R67" i="1"/>
  <c r="W67" i="1" s="1"/>
  <c r="R53" i="1"/>
  <c r="W53" i="1" s="1"/>
  <c r="R54" i="1"/>
  <c r="W54" i="1" s="1"/>
  <c r="R55" i="1"/>
  <c r="W55" i="1" s="1"/>
  <c r="R56" i="1"/>
  <c r="W56" i="1" s="1"/>
  <c r="R57" i="1"/>
  <c r="W57" i="1" s="1"/>
  <c r="R58" i="1"/>
  <c r="W58" i="1" s="1"/>
  <c r="R59" i="1"/>
  <c r="W59" i="1" s="1"/>
  <c r="R60" i="1"/>
  <c r="W60" i="1" s="1"/>
  <c r="N14" i="4"/>
  <c r="M14" i="4"/>
  <c r="N13" i="4"/>
  <c r="N12" i="4"/>
  <c r="M12" i="4"/>
  <c r="N11" i="4"/>
  <c r="L14" i="4"/>
  <c r="K14" i="4"/>
  <c r="J14" i="4"/>
  <c r="L12" i="4"/>
  <c r="K12" i="4"/>
  <c r="J12" i="4"/>
  <c r="I14" i="4"/>
  <c r="I13" i="4"/>
  <c r="I11" i="4"/>
  <c r="D14" i="4"/>
  <c r="C14" i="4"/>
  <c r="H14" i="4"/>
  <c r="G14" i="4"/>
  <c r="F14" i="4"/>
  <c r="E14" i="4"/>
  <c r="H12" i="4"/>
  <c r="I12" i="4" s="1"/>
  <c r="G12" i="4"/>
  <c r="F12" i="4"/>
  <c r="E12" i="4"/>
  <c r="D12" i="4"/>
  <c r="C12" i="4"/>
  <c r="R70" i="5"/>
  <c r="V60" i="5"/>
  <c r="S47" i="5"/>
  <c r="I47" i="5" s="1"/>
  <c r="W61" i="1" l="1"/>
  <c r="S69" i="5"/>
  <c r="I69" i="5" s="1"/>
  <c r="S68" i="5"/>
  <c r="I68" i="5" s="1"/>
  <c r="W67" i="5"/>
  <c r="I67" i="5" s="1"/>
  <c r="S65" i="5"/>
  <c r="I65" i="5" s="1"/>
  <c r="S64" i="5"/>
  <c r="I64" i="5" s="1"/>
  <c r="S63" i="5"/>
  <c r="I63" i="5" l="1"/>
  <c r="AR70" i="5"/>
  <c r="V70" i="5"/>
  <c r="S66" i="5" l="1"/>
  <c r="I66" i="5" l="1"/>
  <c r="S70" i="5"/>
  <c r="AR60" i="5"/>
  <c r="X60" i="5"/>
  <c r="R60" i="5"/>
  <c r="P60" i="5"/>
  <c r="Y50" i="5"/>
  <c r="I50" i="5" s="1"/>
  <c r="Y59" i="5"/>
  <c r="I59" i="5" s="1"/>
  <c r="Y55" i="5"/>
  <c r="I55" i="5" s="1"/>
  <c r="Y56" i="5"/>
  <c r="I56" i="5" s="1"/>
  <c r="Y53" i="5"/>
  <c r="I53" i="5" s="1"/>
  <c r="Q70" i="5" l="1"/>
  <c r="Y60" i="5"/>
  <c r="W52" i="5"/>
  <c r="I52" i="5" l="1"/>
  <c r="W60" i="5"/>
  <c r="I70" i="5"/>
  <c r="W70" i="5"/>
  <c r="S57" i="5"/>
  <c r="I57" i="5" s="1"/>
  <c r="S51" i="5" l="1"/>
  <c r="I51" i="5" s="1"/>
  <c r="S58" i="5" l="1"/>
  <c r="I58" i="5" s="1"/>
  <c r="S54" i="5" l="1"/>
  <c r="I54" i="5" s="1"/>
  <c r="S45" i="5" l="1"/>
  <c r="I45" i="5" s="1"/>
  <c r="S48" i="5" l="1"/>
  <c r="I48" i="5" s="1"/>
  <c r="S44" i="5"/>
  <c r="Q49" i="5"/>
  <c r="Q60" i="5" l="1"/>
  <c r="I49" i="5"/>
  <c r="S60" i="5"/>
  <c r="I44" i="5"/>
  <c r="Q42" i="1"/>
  <c r="O42" i="1"/>
  <c r="I60" i="5" l="1"/>
  <c r="R13" i="1"/>
  <c r="R14" i="1"/>
  <c r="R15" i="1"/>
  <c r="R16" i="1"/>
  <c r="R17" i="1"/>
  <c r="R18" i="1"/>
  <c r="R19" i="1"/>
  <c r="R20" i="1"/>
  <c r="R21" i="1"/>
  <c r="R22" i="1"/>
  <c r="R23" i="1"/>
  <c r="R24" i="1"/>
  <c r="W24" i="1" s="1"/>
  <c r="R25" i="1"/>
  <c r="R26" i="1"/>
  <c r="W26" i="1" s="1"/>
  <c r="R27" i="1"/>
  <c r="W27" i="1" s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W41" i="1" s="1"/>
  <c r="V42" i="1"/>
  <c r="W37" i="1"/>
  <c r="W16" i="1"/>
  <c r="W25" i="1"/>
  <c r="Y25" i="5"/>
  <c r="I25" i="5" s="1"/>
  <c r="Y24" i="5"/>
  <c r="I24" i="5" s="1"/>
  <c r="Y15" i="5"/>
  <c r="I15" i="5" s="1"/>
  <c r="Y40" i="5" l="1"/>
  <c r="I40" i="5" s="1"/>
  <c r="X41" i="5"/>
  <c r="Y36" i="5" l="1"/>
  <c r="I36" i="5" s="1"/>
  <c r="Y37" i="5"/>
  <c r="I37" i="5" s="1"/>
  <c r="Y23" i="5"/>
  <c r="I23" i="5" l="1"/>
  <c r="Y20" i="5"/>
  <c r="Y41" i="5" s="1"/>
  <c r="S26" i="5" l="1"/>
  <c r="I26" i="5" s="1"/>
  <c r="W38" i="1" l="1"/>
  <c r="W21" i="1"/>
  <c r="S20" i="5"/>
  <c r="I20" i="5" s="1"/>
  <c r="W29" i="1" l="1"/>
  <c r="S28" i="5"/>
  <c r="I28" i="5" s="1"/>
  <c r="S35" i="5"/>
  <c r="I35" i="5" s="1"/>
  <c r="S31" i="5"/>
  <c r="I31" i="5" s="1"/>
  <c r="S39" i="5" l="1"/>
  <c r="W38" i="5"/>
  <c r="W27" i="5"/>
  <c r="S30" i="5"/>
  <c r="S32" i="5"/>
  <c r="S33" i="5"/>
  <c r="S34" i="5"/>
  <c r="S29" i="5"/>
  <c r="S13" i="5"/>
  <c r="S14" i="5"/>
  <c r="S16" i="5"/>
  <c r="S17" i="5"/>
  <c r="S18" i="5"/>
  <c r="S19" i="5"/>
  <c r="S21" i="5"/>
  <c r="S22" i="5"/>
  <c r="S12" i="5"/>
  <c r="S11" i="5"/>
  <c r="S42" i="1" l="1"/>
  <c r="T42" i="1"/>
  <c r="U42" i="1"/>
  <c r="W13" i="1"/>
  <c r="W14" i="1"/>
  <c r="W15" i="1"/>
  <c r="W17" i="1"/>
  <c r="W18" i="1"/>
  <c r="W19" i="1"/>
  <c r="W20" i="1"/>
  <c r="W22" i="1"/>
  <c r="W23" i="1"/>
  <c r="W28" i="1"/>
  <c r="W30" i="1"/>
  <c r="W31" i="1"/>
  <c r="W32" i="1"/>
  <c r="W33" i="1"/>
  <c r="W34" i="1"/>
  <c r="W35" i="1"/>
  <c r="W36" i="1"/>
  <c r="W39" i="1"/>
  <c r="W40" i="1"/>
  <c r="R12" i="1"/>
  <c r="W12" i="1" l="1"/>
  <c r="R42" i="1"/>
  <c r="W42" i="1" s="1"/>
  <c r="P15" i="1"/>
  <c r="N33" i="1"/>
  <c r="N17" i="1"/>
  <c r="P35" i="1"/>
  <c r="P42" i="1" l="1"/>
  <c r="N42" i="1"/>
  <c r="I9" i="4"/>
  <c r="O41" i="5"/>
  <c r="I30" i="5" l="1"/>
  <c r="I29" i="5"/>
  <c r="I21" i="5"/>
  <c r="I13" i="5" l="1"/>
  <c r="I22" i="5" l="1"/>
  <c r="I19" i="5"/>
  <c r="I18" i="5"/>
  <c r="I11" i="5"/>
  <c r="I39" i="5"/>
  <c r="I27" i="5"/>
  <c r="I33" i="5"/>
  <c r="I16" i="5"/>
  <c r="I32" i="5"/>
  <c r="I12" i="5"/>
  <c r="I34" i="5"/>
  <c r="I14" i="5"/>
  <c r="I17" i="5"/>
  <c r="I38" i="5" l="1"/>
  <c r="I41" i="5" s="1"/>
  <c r="N10" i="4" l="1"/>
  <c r="M10" i="4"/>
  <c r="H10" i="4"/>
  <c r="G10" i="4"/>
  <c r="D10" i="4"/>
  <c r="C10" i="4"/>
  <c r="N9" i="4"/>
  <c r="I10" i="4"/>
  <c r="V41" i="5" l="1"/>
  <c r="R41" i="5"/>
  <c r="AR41" i="5" l="1"/>
  <c r="W41" i="5"/>
  <c r="S41" i="5"/>
  <c r="R71" i="1"/>
  <c r="W71" i="1" s="1"/>
  <c r="R69" i="1"/>
  <c r="W69" i="1" s="1"/>
  <c r="R70" i="1"/>
  <c r="W70" i="1" s="1"/>
  <c r="R64" i="1"/>
  <c r="W64" i="1" s="1"/>
  <c r="R68" i="1"/>
  <c r="W68" i="1" s="1"/>
  <c r="R65" i="1"/>
  <c r="W65" i="1" s="1"/>
  <c r="R66" i="1"/>
  <c r="W66" i="1" s="1"/>
</calcChain>
</file>

<file path=xl/sharedStrings.xml><?xml version="1.0" encoding="utf-8"?>
<sst xmlns="http://schemas.openxmlformats.org/spreadsheetml/2006/main" count="738" uniqueCount="142">
  <si>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</si>
  <si>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</si>
  <si>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</si>
  <si>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</si>
  <si>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</si>
  <si>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</si>
  <si>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</si>
  <si>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</si>
  <si>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</si>
  <si>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</si>
  <si>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</si>
  <si>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</si>
  <si>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</si>
  <si>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</si>
  <si>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</si>
  <si>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</si>
  <si>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</si>
  <si>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</si>
  <si>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</si>
  <si>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</si>
  <si>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</si>
  <si>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</si>
  <si>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</si>
  <si>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</si>
  <si>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</si>
  <si>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</si>
  <si>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</si>
  <si>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</si>
  <si>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</si>
  <si>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</si>
  <si>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</si>
  <si>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</si>
  <si>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</si>
  <si>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</si>
  <si>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</si>
  <si>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</si>
  <si>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</si>
  <si>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</si>
  <si>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</si>
  <si>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</si>
  <si>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</si>
  <si>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</si>
  <si>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</si>
  <si>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</si>
  <si>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</si>
  <si>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</si>
  <si>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</si>
  <si>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</si>
  <si>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</si>
  <si>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</si>
  <si>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</si>
  <si>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</si>
  <si>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</si>
  <si>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</si>
  <si>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</si>
  <si>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</si>
  <si>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</si>
  <si>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</si>
  <si>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</si>
  <si>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</si>
  <si>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</si>
  <si>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</si>
  <si>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</si>
  <si>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</si>
  <si>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</si>
  <si>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</si>
  <si>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</si>
  <si>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</si>
  <si>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</si>
  <si>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город</t>
  </si>
  <si>
    <t>Обнинск</t>
  </si>
  <si>
    <t>проспект</t>
  </si>
  <si>
    <t>Ленина</t>
  </si>
  <si>
    <t>кирпич</t>
  </si>
  <si>
    <t>панели</t>
  </si>
  <si>
    <t>панель</t>
  </si>
  <si>
    <t xml:space="preserve">улица </t>
  </si>
  <si>
    <t>Аксенова</t>
  </si>
  <si>
    <t>улица</t>
  </si>
  <si>
    <t>А</t>
  </si>
  <si>
    <t>Пушкина</t>
  </si>
  <si>
    <t>9/20</t>
  </si>
  <si>
    <t>* - многоквартирный дом</t>
  </si>
  <si>
    <t xml:space="preserve">
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</si>
  <si>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</si>
  <si>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</si>
  <si>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2/5</t>
  </si>
  <si>
    <t>Комсомольская</t>
  </si>
  <si>
    <t xml:space="preserve"> МО "Город Обнинск"</t>
  </si>
  <si>
    <t xml:space="preserve">Энгельса </t>
  </si>
  <si>
    <t xml:space="preserve">Гагарина  </t>
  </si>
  <si>
    <t xml:space="preserve">Королева  </t>
  </si>
  <si>
    <t xml:space="preserve">Звездная  </t>
  </si>
  <si>
    <t xml:space="preserve">Маркса  </t>
  </si>
  <si>
    <t>60</t>
  </si>
  <si>
    <t>18</t>
  </si>
  <si>
    <t>Заводская</t>
  </si>
  <si>
    <t>13/1</t>
  </si>
  <si>
    <t>ж.б.пан</t>
  </si>
  <si>
    <t>кипич.</t>
  </si>
  <si>
    <t>Кирпич</t>
  </si>
  <si>
    <t>2023 год</t>
  </si>
  <si>
    <t>Всего по МО "Город Обнинск" по 2023 году</t>
  </si>
  <si>
    <t>46</t>
  </si>
  <si>
    <t>34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</si>
  <si>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2023-2025</t>
  </si>
  <si>
    <t>ж/б панели</t>
  </si>
  <si>
    <t>32/13</t>
  </si>
  <si>
    <t>Перечень многоквартирных домов, которые подлежат капитальному ремонту 2023-2025</t>
  </si>
  <si>
    <t>12.2023</t>
  </si>
  <si>
    <t>Х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</si>
  <si>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2023-2025</t>
  </si>
  <si>
    <t>110</t>
  </si>
  <si>
    <t>27/2</t>
  </si>
  <si>
    <t>Победы</t>
  </si>
  <si>
    <t>Комарова</t>
  </si>
  <si>
    <t>2/4</t>
  </si>
  <si>
    <t>Мира</t>
  </si>
  <si>
    <t>23</t>
  </si>
  <si>
    <t>Гурьянова</t>
  </si>
  <si>
    <t>Курчатова</t>
  </si>
  <si>
    <t>2024 год</t>
  </si>
  <si>
    <t>Гагарина</t>
  </si>
  <si>
    <t>Горького</t>
  </si>
  <si>
    <t>Маркса</t>
  </si>
  <si>
    <t>Энгельса</t>
  </si>
  <si>
    <t>2025 год</t>
  </si>
  <si>
    <t>Всего по МО "Город Обнинск" по 2024 году</t>
  </si>
  <si>
    <t xml:space="preserve">Курчатова </t>
  </si>
  <si>
    <t>Любого</t>
  </si>
  <si>
    <t>площадь</t>
  </si>
  <si>
    <t>Треугольная</t>
  </si>
  <si>
    <t>Всего по МО "Город Обнинск" по 2025 году</t>
  </si>
  <si>
    <t xml:space="preserve">Приложение № 2
к  постановлению Администрации      г. Обнинска </t>
  </si>
  <si>
    <t>19/9</t>
  </si>
  <si>
    <t>12.2024</t>
  </si>
  <si>
    <t>12.2025</t>
  </si>
  <si>
    <t>10/7</t>
  </si>
  <si>
    <t>6/4</t>
  </si>
  <si>
    <r>
      <t xml:space="preserve">27.05.2022 </t>
    </r>
    <r>
      <rPr>
        <sz val="12"/>
        <rFont val="Times New Roman"/>
        <family val="1"/>
        <charset val="204"/>
      </rPr>
      <t xml:space="preserve"> №   </t>
    </r>
    <r>
      <rPr>
        <u/>
        <sz val="12"/>
        <rFont val="Times New Roman"/>
        <family val="1"/>
        <charset val="204"/>
      </rPr>
      <t>1074-п</t>
    </r>
  </si>
  <si>
    <r>
      <t xml:space="preserve">27.05.2022 </t>
    </r>
    <r>
      <rPr>
        <sz val="16"/>
        <rFont val="Times New Roman"/>
        <family val="1"/>
        <charset val="204"/>
      </rPr>
      <t xml:space="preserve"> №  </t>
    </r>
    <r>
      <rPr>
        <u/>
        <sz val="16"/>
        <rFont val="Times New Roman"/>
        <family val="1"/>
        <charset val="204"/>
      </rPr>
      <t>1074-п</t>
    </r>
  </si>
  <si>
    <r>
      <t xml:space="preserve">27.05.2022 </t>
    </r>
    <r>
      <rPr>
        <sz val="12"/>
        <color theme="1"/>
        <rFont val="Times New Roman"/>
        <family val="1"/>
        <charset val="204"/>
      </rPr>
      <t xml:space="preserve"> № </t>
    </r>
    <r>
      <rPr>
        <u/>
        <sz val="12"/>
        <color theme="1"/>
        <rFont val="Times New Roman"/>
        <family val="1"/>
        <charset val="204"/>
      </rPr>
      <t>1074-п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</si>
</sst>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3" fillId="0" borderId="0"/>
  </cellStyleXfs>
  <cellXfs count="429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4" fillId="0" borderId="2" xfId="2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 indent="1"/>
    </xf>
    <xf numFmtId="49" fontId="16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9" fillId="3" borderId="0" xfId="1" applyFont="1" applyFill="1"/>
    <xf numFmtId="0" fontId="5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righ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8" fillId="0" borderId="0" xfId="1" applyFont="1" applyFill="1" applyBorder="1" applyAlignment="1"/>
    <xf numFmtId="0" fontId="18" fillId="0" borderId="0" xfId="1" applyFont="1" applyFill="1"/>
    <xf numFmtId="0" fontId="18" fillId="0" borderId="0" xfId="1" applyFont="1"/>
    <xf numFmtId="0" fontId="12" fillId="0" borderId="0" xfId="0" applyFont="1"/>
    <xf numFmtId="0" fontId="16" fillId="0" borderId="0" xfId="0" applyFont="1"/>
    <xf numFmtId="0" fontId="12" fillId="0" borderId="0" xfId="0" applyFont="1" applyFill="1"/>
    <xf numFmtId="0" fontId="16" fillId="0" borderId="0" xfId="0" applyFont="1" applyFill="1"/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" fontId="16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2" fillId="0" borderId="3" xfId="3" applyFont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17" fillId="2" borderId="2" xfId="3" applyFont="1" applyFill="1" applyBorder="1" applyAlignment="1">
      <alignment horizontal="center" vertical="center" wrapText="1"/>
    </xf>
    <xf numFmtId="0" fontId="14" fillId="2" borderId="2" xfId="22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0" fontId="16" fillId="0" borderId="0" xfId="1" applyFont="1"/>
    <xf numFmtId="0" fontId="24" fillId="0" borderId="2" xfId="22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 wrapText="1"/>
    </xf>
    <xf numFmtId="49" fontId="14" fillId="0" borderId="2" xfId="22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" fontId="16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/>
    </xf>
    <xf numFmtId="1" fontId="17" fillId="0" borderId="2" xfId="2" applyNumberFormat="1" applyFont="1" applyFill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1" fontId="17" fillId="0" borderId="2" xfId="2" applyNumberFormat="1" applyFont="1" applyFill="1" applyBorder="1" applyAlignment="1">
      <alignment horizontal="center"/>
    </xf>
    <xf numFmtId="0" fontId="17" fillId="0" borderId="2" xfId="3" applyFont="1" applyFill="1" applyBorder="1" applyAlignment="1">
      <alignment horizontal="center"/>
    </xf>
    <xf numFmtId="4" fontId="17" fillId="0" borderId="2" xfId="2" applyNumberFormat="1" applyFont="1" applyFill="1" applyBorder="1" applyAlignment="1">
      <alignment horizontal="center"/>
    </xf>
    <xf numFmtId="3" fontId="17" fillId="0" borderId="2" xfId="2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12" xfId="22" applyFont="1" applyFill="1" applyBorder="1" applyAlignment="1">
      <alignment horizontal="center" vertical="center"/>
    </xf>
    <xf numFmtId="0" fontId="14" fillId="2" borderId="2" xfId="22" applyFont="1" applyFill="1" applyBorder="1" applyAlignment="1">
      <alignment horizontal="left" vertical="center"/>
    </xf>
    <xf numFmtId="0" fontId="25" fillId="0" borderId="2" xfId="22" applyFont="1" applyFill="1" applyBorder="1" applyAlignment="1">
      <alignment horizontal="center" vertical="justify"/>
    </xf>
    <xf numFmtId="49" fontId="14" fillId="2" borderId="2" xfId="22" applyNumberFormat="1" applyFont="1" applyFill="1" applyBorder="1" applyAlignment="1">
      <alignment horizontal="center" vertical="center"/>
    </xf>
    <xf numFmtId="0" fontId="25" fillId="2" borderId="2" xfId="22" applyFont="1" applyFill="1" applyBorder="1" applyAlignment="1">
      <alignment horizontal="center" vertical="justify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22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14" fillId="2" borderId="14" xfId="22" applyFont="1" applyFill="1" applyBorder="1" applyAlignment="1">
      <alignment horizontal="center" vertical="center"/>
    </xf>
    <xf numFmtId="0" fontId="23" fillId="2" borderId="2" xfId="0" applyFont="1" applyFill="1" applyBorder="1"/>
    <xf numFmtId="0" fontId="14" fillId="0" borderId="14" xfId="22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left" vertical="center"/>
    </xf>
    <xf numFmtId="3" fontId="16" fillId="0" borderId="4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4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left" vertical="center" wrapText="1"/>
    </xf>
    <xf numFmtId="4" fontId="16" fillId="0" borderId="4" xfId="2" applyNumberFormat="1" applyFont="1" applyFill="1" applyBorder="1" applyAlignment="1">
      <alignment horizontal="center" vertical="center"/>
    </xf>
    <xf numFmtId="3" fontId="16" fillId="0" borderId="4" xfId="2" applyNumberFormat="1" applyFont="1" applyFill="1" applyBorder="1" applyAlignment="1">
      <alignment horizontal="center" vertical="center"/>
    </xf>
    <xf numFmtId="3" fontId="16" fillId="0" borderId="4" xfId="3" applyNumberFormat="1" applyFont="1" applyFill="1" applyBorder="1" applyAlignment="1">
      <alignment horizontal="center" vertical="center"/>
    </xf>
    <xf numFmtId="4" fontId="16" fillId="0" borderId="4" xfId="3" applyNumberFormat="1" applyFont="1" applyBorder="1" applyAlignment="1">
      <alignment horizontal="center" vertical="center"/>
    </xf>
    <xf numFmtId="4" fontId="16" fillId="0" borderId="4" xfId="3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24" fillId="2" borderId="2" xfId="22" applyFont="1" applyFill="1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horizontal="left" vertical="center"/>
    </xf>
    <xf numFmtId="3" fontId="16" fillId="5" borderId="2" xfId="2" applyNumberFormat="1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/>
    </xf>
    <xf numFmtId="1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right" vertical="center" indent="1"/>
    </xf>
    <xf numFmtId="3" fontId="16" fillId="0" borderId="2" xfId="0" applyNumberFormat="1" applyFont="1" applyFill="1" applyBorder="1" applyAlignment="1">
      <alignment horizontal="right" vertical="center" indent="1"/>
    </xf>
    <xf numFmtId="4" fontId="16" fillId="2" borderId="2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/>
    </xf>
    <xf numFmtId="0" fontId="27" fillId="0" borderId="0" xfId="22" applyFont="1" applyFill="1" applyAlignment="1">
      <alignment horizontal="left" vertical="center"/>
    </xf>
    <xf numFmtId="0" fontId="27" fillId="0" borderId="0" xfId="22" applyFont="1" applyFill="1" applyAlignment="1">
      <alignment horizontal="center" vertical="center" wrapText="1"/>
    </xf>
    <xf numFmtId="0" fontId="27" fillId="0" borderId="0" xfId="22" applyFont="1" applyFill="1" applyAlignment="1">
      <alignment wrapText="1"/>
    </xf>
    <xf numFmtId="0" fontId="27" fillId="0" borderId="0" xfId="22" applyFont="1" applyFill="1" applyAlignment="1">
      <alignment horizontal="left" wrapText="1"/>
    </xf>
    <xf numFmtId="0" fontId="27" fillId="0" borderId="0" xfId="22" applyFont="1" applyFill="1" applyAlignment="1">
      <alignment horizontal="center" vertical="center"/>
    </xf>
    <xf numFmtId="0" fontId="27" fillId="0" borderId="0" xfId="22" applyFont="1" applyFill="1"/>
    <xf numFmtId="0" fontId="27" fillId="0" borderId="0" xfId="22" applyFont="1" applyFill="1" applyAlignment="1">
      <alignment vertical="center" wrapText="1"/>
    </xf>
    <xf numFmtId="0" fontId="27" fillId="0" borderId="0" xfId="22" applyFont="1" applyFill="1" applyAlignment="1">
      <alignment horizontal="right" vertical="center" wrapText="1"/>
    </xf>
    <xf numFmtId="3" fontId="27" fillId="0" borderId="2" xfId="22" applyNumberFormat="1" applyFont="1" applyFill="1" applyBorder="1" applyAlignment="1">
      <alignment horizontal="center" vertical="center" wrapText="1"/>
    </xf>
    <xf numFmtId="0" fontId="27" fillId="0" borderId="2" xfId="22" applyFont="1" applyFill="1" applyBorder="1" applyAlignment="1">
      <alignment horizontal="center" vertical="center"/>
    </xf>
    <xf numFmtId="3" fontId="27" fillId="0" borderId="2" xfId="22" applyNumberFormat="1" applyFont="1" applyFill="1" applyBorder="1" applyAlignment="1">
      <alignment horizontal="center" vertical="center"/>
    </xf>
    <xf numFmtId="0" fontId="27" fillId="0" borderId="0" xfId="22" applyFont="1" applyFill="1" applyAlignment="1">
      <alignment horizontal="center"/>
    </xf>
    <xf numFmtId="0" fontId="27" fillId="3" borderId="0" xfId="22" applyFont="1" applyFill="1"/>
    <xf numFmtId="0" fontId="27" fillId="0" borderId="2" xfId="0" applyFont="1" applyFill="1" applyBorder="1" applyAlignment="1">
      <alignment horizontal="left" vertical="center" wrapText="1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center" vertical="justify"/>
    </xf>
    <xf numFmtId="4" fontId="27" fillId="0" borderId="2" xfId="22" applyNumberFormat="1" applyFont="1" applyFill="1" applyBorder="1" applyAlignment="1">
      <alignment horizontal="right" vertical="center"/>
    </xf>
    <xf numFmtId="4" fontId="27" fillId="0" borderId="13" xfId="22" applyNumberFormat="1" applyFont="1" applyFill="1" applyBorder="1" applyAlignment="1">
      <alignment horizontal="right" vertical="center"/>
    </xf>
    <xf numFmtId="3" fontId="27" fillId="0" borderId="2" xfId="22" applyNumberFormat="1" applyFont="1" applyFill="1" applyBorder="1" applyAlignment="1">
      <alignment horizontal="right" vertical="center"/>
    </xf>
    <xf numFmtId="1" fontId="27" fillId="0" borderId="2" xfId="22" applyNumberFormat="1" applyFont="1" applyFill="1" applyBorder="1" applyAlignment="1">
      <alignment horizontal="right" vertical="center"/>
    </xf>
    <xf numFmtId="0" fontId="27" fillId="0" borderId="0" xfId="22" applyFont="1" applyFill="1" applyBorder="1"/>
    <xf numFmtId="49" fontId="27" fillId="0" borderId="2" xfId="22" applyNumberFormat="1" applyFont="1" applyFill="1" applyBorder="1" applyAlignment="1">
      <alignment horizontal="center" vertical="center"/>
    </xf>
    <xf numFmtId="0" fontId="27" fillId="0" borderId="2" xfId="22" applyFont="1" applyFill="1" applyBorder="1"/>
    <xf numFmtId="0" fontId="27" fillId="2" borderId="2" xfId="0" applyFont="1" applyFill="1" applyBorder="1" applyAlignment="1">
      <alignment horizontal="left" vertical="center" wrapText="1"/>
    </xf>
    <xf numFmtId="0" fontId="27" fillId="2" borderId="2" xfId="22" applyFont="1" applyFill="1" applyBorder="1" applyAlignment="1">
      <alignment horizontal="left" vertical="center"/>
    </xf>
    <xf numFmtId="49" fontId="27" fillId="2" borderId="2" xfId="22" applyNumberFormat="1" applyFont="1" applyFill="1" applyBorder="1" applyAlignment="1">
      <alignment horizontal="center" vertical="center"/>
    </xf>
    <xf numFmtId="0" fontId="27" fillId="2" borderId="2" xfId="22" applyFont="1" applyFill="1" applyBorder="1" applyAlignment="1">
      <alignment horizontal="center" vertical="center"/>
    </xf>
    <xf numFmtId="4" fontId="27" fillId="2" borderId="2" xfId="22" applyNumberFormat="1" applyFont="1" applyFill="1" applyBorder="1" applyAlignment="1">
      <alignment horizontal="right" vertical="center"/>
    </xf>
    <xf numFmtId="3" fontId="27" fillId="2" borderId="2" xfId="22" applyNumberFormat="1" applyFont="1" applyFill="1" applyBorder="1" applyAlignment="1">
      <alignment horizontal="right" vertical="center"/>
    </xf>
    <xf numFmtId="1" fontId="27" fillId="2" borderId="2" xfId="22" applyNumberFormat="1" applyFont="1" applyFill="1" applyBorder="1" applyAlignment="1">
      <alignment horizontal="right" vertical="center"/>
    </xf>
    <xf numFmtId="0" fontId="27" fillId="2" borderId="0" xfId="22" applyFont="1" applyFill="1" applyBorder="1"/>
    <xf numFmtId="0" fontId="30" fillId="0" borderId="2" xfId="0" applyFont="1" applyFill="1" applyBorder="1"/>
    <xf numFmtId="0" fontId="27" fillId="0" borderId="14" xfId="22" applyFont="1" applyFill="1" applyBorder="1" applyAlignment="1">
      <alignment horizontal="center" vertical="center"/>
    </xf>
    <xf numFmtId="4" fontId="27" fillId="0" borderId="15" xfId="22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left" vertical="center"/>
    </xf>
    <xf numFmtId="0" fontId="27" fillId="2" borderId="14" xfId="22" applyFont="1" applyFill="1" applyBorder="1" applyAlignment="1">
      <alignment horizontal="center" vertical="center"/>
    </xf>
    <xf numFmtId="4" fontId="27" fillId="2" borderId="15" xfId="22" applyNumberFormat="1" applyFont="1" applyFill="1" applyBorder="1" applyAlignment="1">
      <alignment horizontal="right" vertical="center"/>
    </xf>
    <xf numFmtId="0" fontId="27" fillId="0" borderId="2" xfId="3" applyFont="1" applyFill="1" applyBorder="1" applyAlignment="1">
      <alignment horizontal="left" vertical="center" wrapText="1"/>
    </xf>
    <xf numFmtId="0" fontId="27" fillId="0" borderId="12" xfId="22" applyFont="1" applyFill="1" applyBorder="1" applyAlignment="1">
      <alignment horizontal="center" vertical="center"/>
    </xf>
    <xf numFmtId="4" fontId="27" fillId="0" borderId="2" xfId="22" applyNumberFormat="1" applyFont="1" applyFill="1" applyBorder="1" applyAlignment="1">
      <alignment horizontal="right" vertical="justify"/>
    </xf>
    <xf numFmtId="0" fontId="29" fillId="0" borderId="16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right" vertical="center"/>
    </xf>
    <xf numFmtId="3" fontId="29" fillId="0" borderId="16" xfId="0" applyNumberFormat="1" applyFont="1" applyFill="1" applyBorder="1" applyAlignment="1">
      <alignment horizontal="right" vertical="center"/>
    </xf>
    <xf numFmtId="4" fontId="29" fillId="0" borderId="16" xfId="0" applyNumberFormat="1" applyFont="1" applyFill="1" applyBorder="1" applyAlignment="1">
      <alignment horizontal="center" vertical="center"/>
    </xf>
    <xf numFmtId="1" fontId="29" fillId="0" borderId="16" xfId="0" applyNumberFormat="1" applyFont="1" applyFill="1" applyBorder="1" applyAlignment="1">
      <alignment horizontal="right" vertical="center"/>
    </xf>
    <xf numFmtId="2" fontId="29" fillId="0" borderId="16" xfId="0" applyNumberFormat="1" applyFont="1" applyFill="1" applyBorder="1" applyAlignment="1">
      <alignment horizontal="right" vertical="center"/>
    </xf>
    <xf numFmtId="4" fontId="29" fillId="0" borderId="16" xfId="0" applyNumberFormat="1" applyFont="1" applyFill="1" applyBorder="1" applyAlignment="1">
      <alignment vertical="center"/>
    </xf>
    <xf numFmtId="4" fontId="29" fillId="0" borderId="16" xfId="3" applyNumberFormat="1" applyFont="1" applyFill="1" applyBorder="1" applyAlignment="1">
      <alignment horizontal="right" vertical="center"/>
    </xf>
    <xf numFmtId="0" fontId="32" fillId="0" borderId="16" xfId="22" applyFont="1" applyFill="1" applyBorder="1"/>
    <xf numFmtId="0" fontId="27" fillId="0" borderId="0" xfId="22" applyFont="1" applyFill="1" applyBorder="1" applyAlignment="1">
      <alignment horizontal="left" vertical="center"/>
    </xf>
    <xf numFmtId="0" fontId="27" fillId="0" borderId="0" xfId="22" applyFont="1" applyFill="1" applyBorder="1" applyAlignment="1">
      <alignment horizontal="center" vertical="center"/>
    </xf>
    <xf numFmtId="4" fontId="27" fillId="0" borderId="0" xfId="22" applyNumberFormat="1" applyFont="1" applyFill="1" applyBorder="1" applyAlignment="1">
      <alignment horizontal="right" vertical="center"/>
    </xf>
    <xf numFmtId="3" fontId="27" fillId="0" borderId="0" xfId="22" applyNumberFormat="1" applyFont="1" applyFill="1" applyBorder="1" applyAlignment="1">
      <alignment horizontal="right" vertical="center"/>
    </xf>
    <xf numFmtId="1" fontId="27" fillId="0" borderId="0" xfId="22" applyNumberFormat="1" applyFont="1" applyFill="1" applyBorder="1" applyAlignment="1">
      <alignment horizontal="right" vertical="center"/>
    </xf>
    <xf numFmtId="0" fontId="27" fillId="0" borderId="0" xfId="22" applyFont="1" applyFill="1" applyBorder="1" applyAlignment="1">
      <alignment horizontal="left" vertical="center" wrapText="1"/>
    </xf>
    <xf numFmtId="0" fontId="27" fillId="2" borderId="0" xfId="1" applyFont="1" applyFill="1" applyBorder="1" applyAlignment="1"/>
    <xf numFmtId="0" fontId="27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center"/>
    </xf>
    <xf numFmtId="1" fontId="17" fillId="2" borderId="2" xfId="2" applyNumberFormat="1" applyFont="1" applyFill="1" applyBorder="1" applyAlignment="1">
      <alignment horizontal="center"/>
    </xf>
    <xf numFmtId="3" fontId="17" fillId="2" borderId="2" xfId="2" applyNumberFormat="1" applyFont="1" applyFill="1" applyBorder="1" applyAlignment="1">
      <alignment horizontal="center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left" vertical="center"/>
    </xf>
    <xf numFmtId="4" fontId="27" fillId="0" borderId="0" xfId="22" applyNumberFormat="1" applyFont="1" applyFill="1"/>
    <xf numFmtId="4" fontId="17" fillId="0" borderId="2" xfId="2" applyNumberFormat="1" applyFont="1" applyBorder="1" applyAlignment="1">
      <alignment horizontal="center"/>
    </xf>
    <xf numFmtId="3" fontId="17" fillId="0" borderId="2" xfId="2" applyNumberFormat="1" applyFont="1" applyBorder="1" applyAlignment="1">
      <alignment horizontal="center"/>
    </xf>
    <xf numFmtId="0" fontId="27" fillId="0" borderId="2" xfId="22" applyFont="1" applyFill="1" applyBorder="1" applyAlignment="1">
      <alignment horizontal="left" vertical="center"/>
    </xf>
    <xf numFmtId="49" fontId="27" fillId="0" borderId="0" xfId="22" applyNumberFormat="1" applyFont="1" applyFill="1" applyBorder="1" applyAlignment="1">
      <alignment horizontal="center" vertical="center"/>
    </xf>
    <xf numFmtId="0" fontId="27" fillId="0" borderId="8" xfId="22" applyFont="1" applyFill="1" applyBorder="1"/>
    <xf numFmtId="0" fontId="27" fillId="0" borderId="2" xfId="22" applyFont="1" applyFill="1" applyBorder="1" applyAlignment="1">
      <alignment horizontal="left" vertical="center"/>
    </xf>
    <xf numFmtId="4" fontId="16" fillId="6" borderId="2" xfId="0" applyNumberFormat="1" applyFont="1" applyFill="1" applyBorder="1" applyAlignment="1">
      <alignment horizontal="left" vertical="center"/>
    </xf>
    <xf numFmtId="49" fontId="16" fillId="6" borderId="2" xfId="0" applyNumberFormat="1" applyFont="1" applyFill="1" applyBorder="1" applyAlignment="1">
      <alignment horizontal="left" vertical="center"/>
    </xf>
    <xf numFmtId="3" fontId="16" fillId="6" borderId="2" xfId="2" applyNumberFormat="1" applyFont="1" applyFill="1" applyBorder="1" applyAlignment="1">
      <alignment horizontal="left" vertical="center" indent="1"/>
    </xf>
    <xf numFmtId="0" fontId="12" fillId="6" borderId="0" xfId="0" applyFont="1" applyFill="1" applyAlignment="1">
      <alignment horizontal="left"/>
    </xf>
    <xf numFmtId="0" fontId="12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4" fontId="16" fillId="6" borderId="20" xfId="0" applyNumberFormat="1" applyFont="1" applyFill="1" applyBorder="1" applyAlignment="1">
      <alignment horizontal="left" vertical="center"/>
    </xf>
    <xf numFmtId="3" fontId="16" fillId="6" borderId="20" xfId="2" applyNumberFormat="1" applyFont="1" applyFill="1" applyBorder="1" applyAlignment="1">
      <alignment horizontal="left" vertical="center" indent="1"/>
    </xf>
    <xf numFmtId="49" fontId="16" fillId="6" borderId="20" xfId="0" applyNumberFormat="1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left"/>
    </xf>
    <xf numFmtId="4" fontId="16" fillId="2" borderId="4" xfId="0" applyNumberFormat="1" applyFont="1" applyFill="1" applyBorder="1" applyAlignment="1">
      <alignment horizontal="left" vertical="center"/>
    </xf>
    <xf numFmtId="0" fontId="14" fillId="2" borderId="2" xfId="3" applyFont="1" applyFill="1" applyBorder="1" applyAlignment="1">
      <alignment horizontal="left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2" borderId="4" xfId="22" applyFont="1" applyFill="1" applyBorder="1" applyAlignment="1">
      <alignment horizontal="left" vertical="center"/>
    </xf>
    <xf numFmtId="49" fontId="14" fillId="2" borderId="4" xfId="22" applyNumberFormat="1" applyFont="1" applyFill="1" applyBorder="1" applyAlignment="1">
      <alignment horizontal="center" vertical="center"/>
    </xf>
    <xf numFmtId="0" fontId="25" fillId="2" borderId="4" xfId="22" applyFont="1" applyFill="1" applyBorder="1" applyAlignment="1">
      <alignment horizontal="center" vertical="justify"/>
    </xf>
    <xf numFmtId="0" fontId="14" fillId="2" borderId="4" xfId="22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center" vertical="center" textRotation="90" wrapText="1"/>
    </xf>
    <xf numFmtId="0" fontId="27" fillId="0" borderId="2" xfId="22" applyFont="1" applyFill="1" applyBorder="1" applyAlignment="1">
      <alignment horizontal="center" vertical="center" wrapText="1"/>
    </xf>
    <xf numFmtId="4" fontId="27" fillId="0" borderId="14" xfId="22" applyNumberFormat="1" applyFont="1" applyFill="1" applyBorder="1" applyAlignment="1">
      <alignment horizontal="right" vertical="center"/>
    </xf>
    <xf numFmtId="0" fontId="29" fillId="0" borderId="0" xfId="22" applyFont="1" applyFill="1" applyBorder="1"/>
    <xf numFmtId="0" fontId="27" fillId="0" borderId="21" xfId="22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left" vertical="center" wrapText="1"/>
    </xf>
    <xf numFmtId="0" fontId="27" fillId="0" borderId="21" xfId="22" applyFont="1" applyFill="1" applyBorder="1" applyAlignment="1">
      <alignment horizontal="left" vertical="center"/>
    </xf>
    <xf numFmtId="4" fontId="27" fillId="0" borderId="21" xfId="22" applyNumberFormat="1" applyFont="1" applyFill="1" applyBorder="1" applyAlignment="1">
      <alignment horizontal="right" vertical="center"/>
    </xf>
    <xf numFmtId="3" fontId="27" fillId="0" borderId="21" xfId="22" applyNumberFormat="1" applyFont="1" applyFill="1" applyBorder="1" applyAlignment="1">
      <alignment horizontal="right" vertical="center"/>
    </xf>
    <xf numFmtId="1" fontId="27" fillId="0" borderId="21" xfId="22" applyNumberFormat="1" applyFont="1" applyFill="1" applyBorder="1" applyAlignment="1">
      <alignment horizontal="right" vertical="center"/>
    </xf>
    <xf numFmtId="0" fontId="27" fillId="0" borderId="3" xfId="22" applyFont="1" applyFill="1" applyBorder="1" applyAlignment="1">
      <alignment horizontal="left" vertical="center"/>
    </xf>
    <xf numFmtId="0" fontId="27" fillId="0" borderId="3" xfId="22" applyFont="1" applyFill="1" applyBorder="1" applyAlignment="1">
      <alignment horizontal="center" vertical="center"/>
    </xf>
    <xf numFmtId="4" fontId="27" fillId="0" borderId="3" xfId="22" applyNumberFormat="1" applyFont="1" applyFill="1" applyBorder="1" applyAlignment="1">
      <alignment horizontal="right" vertical="center"/>
    </xf>
    <xf numFmtId="3" fontId="27" fillId="0" borderId="3" xfId="22" applyNumberFormat="1" applyFont="1" applyFill="1" applyBorder="1" applyAlignment="1">
      <alignment horizontal="right" vertical="center"/>
    </xf>
    <xf numFmtId="1" fontId="27" fillId="0" borderId="3" xfId="22" applyNumberFormat="1" applyFont="1" applyFill="1" applyBorder="1" applyAlignment="1">
      <alignment horizontal="right" vertical="center"/>
    </xf>
    <xf numFmtId="0" fontId="29" fillId="0" borderId="16" xfId="22" applyFont="1" applyFill="1" applyBorder="1" applyAlignment="1">
      <alignment horizontal="center" vertical="center"/>
    </xf>
    <xf numFmtId="4" fontId="29" fillId="0" borderId="16" xfId="22" applyNumberFormat="1" applyFont="1" applyFill="1" applyBorder="1" applyAlignment="1">
      <alignment horizontal="right" vertical="center"/>
    </xf>
    <xf numFmtId="3" fontId="29" fillId="0" borderId="16" xfId="22" applyNumberFormat="1" applyFont="1" applyFill="1" applyBorder="1" applyAlignment="1">
      <alignment horizontal="right" vertical="center"/>
    </xf>
    <xf numFmtId="4" fontId="29" fillId="0" borderId="27" xfId="22" applyNumberFormat="1" applyFont="1" applyFill="1" applyBorder="1" applyAlignment="1">
      <alignment horizontal="right" vertical="center"/>
    </xf>
    <xf numFmtId="3" fontId="29" fillId="0" borderId="28" xfId="22" applyNumberFormat="1" applyFont="1" applyFill="1" applyBorder="1" applyAlignment="1">
      <alignment horizontal="right" vertical="center"/>
    </xf>
    <xf numFmtId="0" fontId="27" fillId="0" borderId="22" xfId="22" applyFont="1" applyFill="1" applyBorder="1" applyAlignment="1">
      <alignment horizontal="left" vertical="center"/>
    </xf>
    <xf numFmtId="0" fontId="27" fillId="0" borderId="22" xfId="22" applyFont="1" applyFill="1" applyBorder="1" applyAlignment="1">
      <alignment horizontal="center" vertical="center"/>
    </xf>
    <xf numFmtId="4" fontId="27" fillId="0" borderId="22" xfId="22" applyNumberFormat="1" applyFont="1" applyFill="1" applyBorder="1" applyAlignment="1">
      <alignment horizontal="right" vertical="center"/>
    </xf>
    <xf numFmtId="3" fontId="27" fillId="0" borderId="22" xfId="22" applyNumberFormat="1" applyFont="1" applyFill="1" applyBorder="1" applyAlignment="1">
      <alignment horizontal="right" vertical="center"/>
    </xf>
    <xf numFmtId="1" fontId="27" fillId="0" borderId="22" xfId="22" applyNumberFormat="1" applyFont="1" applyFill="1" applyBorder="1" applyAlignment="1">
      <alignment horizontal="right" vertical="center"/>
    </xf>
    <xf numFmtId="4" fontId="27" fillId="0" borderId="23" xfId="22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left" vertical="center" wrapText="1"/>
    </xf>
    <xf numFmtId="0" fontId="27" fillId="0" borderId="21" xfId="22" applyFont="1" applyFill="1" applyBorder="1" applyAlignment="1">
      <alignment horizontal="center" vertical="center" wrapText="1"/>
    </xf>
    <xf numFmtId="3" fontId="27" fillId="0" borderId="21" xfId="22" applyNumberFormat="1" applyFont="1" applyFill="1" applyBorder="1" applyAlignment="1">
      <alignment horizontal="center"/>
    </xf>
    <xf numFmtId="3" fontId="27" fillId="0" borderId="21" xfId="22" applyNumberFormat="1" applyFont="1" applyFill="1" applyBorder="1" applyAlignment="1">
      <alignment horizontal="center" vertical="center"/>
    </xf>
    <xf numFmtId="0" fontId="27" fillId="0" borderId="3" xfId="22" applyFont="1" applyFill="1" applyBorder="1" applyAlignment="1">
      <alignment horizontal="center" vertical="justify"/>
    </xf>
    <xf numFmtId="0" fontId="27" fillId="0" borderId="6" xfId="22" applyFont="1" applyFill="1" applyBorder="1" applyAlignment="1">
      <alignment horizontal="center" vertical="center"/>
    </xf>
    <xf numFmtId="4" fontId="27" fillId="0" borderId="11" xfId="22" applyNumberFormat="1" applyFont="1" applyFill="1" applyBorder="1" applyAlignment="1">
      <alignment horizontal="right" vertical="center"/>
    </xf>
    <xf numFmtId="0" fontId="34" fillId="3" borderId="24" xfId="22" applyFont="1" applyFill="1" applyBorder="1" applyAlignment="1">
      <alignment horizontal="left" vertical="center"/>
    </xf>
    <xf numFmtId="0" fontId="29" fillId="3" borderId="25" xfId="22" applyFont="1" applyFill="1" applyBorder="1" applyAlignment="1">
      <alignment horizontal="left" vertical="center"/>
    </xf>
    <xf numFmtId="0" fontId="29" fillId="3" borderId="25" xfId="22" applyFont="1" applyFill="1" applyBorder="1" applyAlignment="1">
      <alignment horizontal="left" vertical="center" wrapText="1"/>
    </xf>
    <xf numFmtId="0" fontId="29" fillId="3" borderId="25" xfId="22" applyFont="1" applyFill="1" applyBorder="1" applyAlignment="1">
      <alignment horizontal="center" vertical="center"/>
    </xf>
    <xf numFmtId="0" fontId="29" fillId="3" borderId="25" xfId="22" applyFont="1" applyFill="1" applyBorder="1" applyAlignment="1">
      <alignment vertical="center"/>
    </xf>
    <xf numFmtId="3" fontId="29" fillId="3" borderId="25" xfId="22" applyNumberFormat="1" applyFont="1" applyFill="1" applyBorder="1" applyAlignment="1">
      <alignment vertical="center"/>
    </xf>
    <xf numFmtId="0" fontId="29" fillId="3" borderId="29" xfId="22" applyFont="1" applyFill="1" applyBorder="1" applyAlignment="1">
      <alignment vertical="center"/>
    </xf>
    <xf numFmtId="0" fontId="29" fillId="0" borderId="18" xfId="22" applyFont="1" applyFill="1" applyBorder="1" applyAlignment="1">
      <alignment horizontal="center" vertical="center"/>
    </xf>
    <xf numFmtId="4" fontId="29" fillId="0" borderId="18" xfId="22" applyNumberFormat="1" applyFont="1" applyFill="1" applyBorder="1" applyAlignment="1">
      <alignment horizontal="right" vertical="center"/>
    </xf>
    <xf numFmtId="3" fontId="29" fillId="0" borderId="18" xfId="22" applyNumberFormat="1" applyFont="1" applyFill="1" applyBorder="1" applyAlignment="1">
      <alignment horizontal="right" vertical="center"/>
    </xf>
    <xf numFmtId="4" fontId="29" fillId="0" borderId="19" xfId="22" applyNumberFormat="1" applyFont="1" applyFill="1" applyBorder="1" applyAlignment="1">
      <alignment horizontal="right" vertical="center"/>
    </xf>
    <xf numFmtId="3" fontId="29" fillId="0" borderId="31" xfId="22" applyNumberFormat="1" applyFont="1" applyFill="1" applyBorder="1" applyAlignment="1">
      <alignment horizontal="right" vertical="center"/>
    </xf>
    <xf numFmtId="49" fontId="27" fillId="0" borderId="2" xfId="22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3" fontId="16" fillId="0" borderId="4" xfId="3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2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" fontId="15" fillId="0" borderId="22" xfId="0" applyNumberFormat="1" applyFont="1" applyFill="1" applyBorder="1" applyAlignment="1">
      <alignment horizontal="left" vertical="center"/>
    </xf>
    <xf numFmtId="3" fontId="15" fillId="0" borderId="22" xfId="0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left" vertical="center"/>
    </xf>
    <xf numFmtId="3" fontId="15" fillId="0" borderId="16" xfId="0" applyNumberFormat="1" applyFont="1" applyFill="1" applyBorder="1" applyAlignment="1">
      <alignment horizontal="center" vertical="center"/>
    </xf>
    <xf numFmtId="3" fontId="15" fillId="0" borderId="16" xfId="0" applyNumberFormat="1" applyFont="1" applyFill="1" applyBorder="1" applyAlignment="1">
      <alignment horizontal="left" vertical="center"/>
    </xf>
    <xf numFmtId="49" fontId="15" fillId="0" borderId="28" xfId="0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wrapText="1"/>
    </xf>
    <xf numFmtId="3" fontId="10" fillId="0" borderId="21" xfId="1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2" borderId="3" xfId="22" applyFont="1" applyFill="1" applyBorder="1" applyAlignment="1">
      <alignment horizontal="left" vertical="center"/>
    </xf>
    <xf numFmtId="0" fontId="14" fillId="0" borderId="3" xfId="22" applyFont="1" applyFill="1" applyBorder="1" applyAlignment="1">
      <alignment horizontal="center" vertical="center"/>
    </xf>
    <xf numFmtId="0" fontId="25" fillId="0" borderId="3" xfId="22" applyFont="1" applyFill="1" applyBorder="1" applyAlignment="1">
      <alignment horizontal="center" vertical="justify"/>
    </xf>
    <xf numFmtId="0" fontId="14" fillId="0" borderId="6" xfId="22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left" vertical="center"/>
    </xf>
    <xf numFmtId="3" fontId="16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0" fontId="15" fillId="3" borderId="24" xfId="22" applyFont="1" applyFill="1" applyBorder="1" applyAlignment="1">
      <alignment horizontal="left" vertical="center"/>
    </xf>
    <xf numFmtId="0" fontId="12" fillId="3" borderId="25" xfId="1" applyFont="1" applyFill="1" applyBorder="1" applyAlignment="1">
      <alignment vertical="center" wrapText="1"/>
    </xf>
    <xf numFmtId="0" fontId="12" fillId="3" borderId="25" xfId="1" applyFont="1" applyFill="1" applyBorder="1" applyAlignment="1">
      <alignment vertical="center"/>
    </xf>
    <xf numFmtId="0" fontId="12" fillId="3" borderId="29" xfId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left" vertical="center"/>
    </xf>
    <xf numFmtId="0" fontId="14" fillId="0" borderId="3" xfId="22" applyFont="1" applyFill="1" applyBorder="1" applyAlignment="1">
      <alignment horizontal="left" vertical="center"/>
    </xf>
    <xf numFmtId="49" fontId="14" fillId="0" borderId="2" xfId="22" applyNumberFormat="1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 wrapText="1"/>
    </xf>
    <xf numFmtId="0" fontId="14" fillId="0" borderId="21" xfId="22" applyFont="1" applyFill="1" applyBorder="1" applyAlignment="1">
      <alignment horizontal="left" vertical="center"/>
    </xf>
    <xf numFmtId="0" fontId="14" fillId="0" borderId="21" xfId="22" applyFont="1" applyFill="1" applyBorder="1" applyAlignment="1">
      <alignment horizontal="center" vertical="center"/>
    </xf>
    <xf numFmtId="0" fontId="14" fillId="0" borderId="3" xfId="22" applyFont="1" applyFill="1" applyBorder="1" applyAlignment="1">
      <alignment vertical="center"/>
    </xf>
    <xf numFmtId="0" fontId="14" fillId="0" borderId="2" xfId="22" applyFont="1" applyFill="1" applyBorder="1" applyAlignment="1">
      <alignment vertical="center"/>
    </xf>
    <xf numFmtId="0" fontId="14" fillId="0" borderId="21" xfId="22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6" fillId="0" borderId="2" xfId="3" applyFont="1" applyFill="1" applyBorder="1" applyAlignment="1">
      <alignment horizontal="center"/>
    </xf>
    <xf numFmtId="1" fontId="16" fillId="0" borderId="2" xfId="2" applyNumberFormat="1" applyFont="1" applyFill="1" applyBorder="1" applyAlignment="1">
      <alignment horizontal="center"/>
    </xf>
    <xf numFmtId="4" fontId="16" fillId="0" borderId="2" xfId="2" applyNumberFormat="1" applyFont="1" applyFill="1" applyBorder="1" applyAlignment="1">
      <alignment horizontal="center"/>
    </xf>
    <xf numFmtId="4" fontId="16" fillId="0" borderId="2" xfId="2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7" fillId="0" borderId="2" xfId="3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17" fillId="0" borderId="21" xfId="3" applyNumberFormat="1" applyFont="1" applyFill="1" applyBorder="1" applyAlignment="1">
      <alignment horizontal="center" vertical="center" wrapText="1"/>
    </xf>
    <xf numFmtId="1" fontId="16" fillId="0" borderId="21" xfId="0" applyNumberFormat="1" applyFont="1" applyFill="1" applyBorder="1" applyAlignment="1">
      <alignment horizontal="center" vertical="center"/>
    </xf>
    <xf numFmtId="4" fontId="14" fillId="0" borderId="22" xfId="0" applyNumberFormat="1" applyFont="1" applyFill="1" applyBorder="1" applyAlignment="1">
      <alignment horizontal="left" vertical="center"/>
    </xf>
    <xf numFmtId="4" fontId="14" fillId="0" borderId="21" xfId="0" applyNumberFormat="1" applyFont="1" applyFill="1" applyBorder="1" applyAlignment="1">
      <alignment horizontal="left" vertical="center"/>
    </xf>
    <xf numFmtId="3" fontId="14" fillId="0" borderId="22" xfId="0" applyNumberFormat="1" applyFont="1" applyFill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0" fontId="27" fillId="2" borderId="3" xfId="22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0" fontId="14" fillId="0" borderId="2" xfId="2" applyNumberFormat="1" applyFont="1" applyFill="1" applyBorder="1" applyAlignment="1">
      <alignment horizontal="center"/>
    </xf>
    <xf numFmtId="4" fontId="14" fillId="0" borderId="2" xfId="2" applyNumberFormat="1" applyFont="1" applyFill="1" applyBorder="1" applyAlignment="1">
      <alignment horizontal="center"/>
    </xf>
    <xf numFmtId="4" fontId="14" fillId="0" borderId="2" xfId="2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1" fontId="26" fillId="0" borderId="2" xfId="2" applyNumberFormat="1" applyFont="1" applyFill="1" applyBorder="1" applyAlignment="1">
      <alignment horizontal="center"/>
    </xf>
    <xf numFmtId="0" fontId="26" fillId="0" borderId="2" xfId="2" applyNumberFormat="1" applyFont="1" applyFill="1" applyBorder="1" applyAlignment="1">
      <alignment horizontal="center"/>
    </xf>
    <xf numFmtId="4" fontId="26" fillId="0" borderId="2" xfId="2" applyNumberFormat="1" applyFont="1" applyFill="1" applyBorder="1" applyAlignment="1">
      <alignment horizontal="center"/>
    </xf>
    <xf numFmtId="4" fontId="26" fillId="0" borderId="2" xfId="2" applyNumberFormat="1" applyFont="1" applyFill="1" applyBorder="1" applyAlignment="1">
      <alignment horizontal="center" vertical="center"/>
    </xf>
    <xf numFmtId="3" fontId="26" fillId="0" borderId="2" xfId="2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/>
    </xf>
    <xf numFmtId="4" fontId="14" fillId="0" borderId="21" xfId="0" applyNumberFormat="1" applyFont="1" applyFill="1" applyBorder="1" applyAlignment="1">
      <alignment horizontal="center" vertical="center"/>
    </xf>
    <xf numFmtId="3" fontId="14" fillId="0" borderId="21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center" vertical="center"/>
    </xf>
    <xf numFmtId="3" fontId="14" fillId="2" borderId="22" xfId="0" applyNumberFormat="1" applyFont="1" applyFill="1" applyBorder="1" applyAlignment="1">
      <alignment horizontal="left" vertical="center"/>
    </xf>
    <xf numFmtId="49" fontId="16" fillId="0" borderId="2" xfId="2" applyNumberFormat="1" applyFont="1" applyFill="1" applyBorder="1" applyAlignment="1">
      <alignment horizontal="center"/>
    </xf>
    <xf numFmtId="49" fontId="17" fillId="0" borderId="2" xfId="2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2" xfId="2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7" fillId="2" borderId="2" xfId="2" applyNumberFormat="1" applyFont="1" applyFill="1" applyBorder="1" applyAlignment="1">
      <alignment horizontal="center"/>
    </xf>
    <xf numFmtId="49" fontId="26" fillId="0" borderId="2" xfId="2" applyNumberFormat="1" applyFont="1" applyFill="1" applyBorder="1" applyAlignment="1">
      <alignment horizontal="center"/>
    </xf>
    <xf numFmtId="4" fontId="12" fillId="2" borderId="3" xfId="2" applyNumberFormat="1" applyFont="1" applyFill="1" applyBorder="1" applyAlignment="1">
      <alignment horizontal="center" vertical="center"/>
    </xf>
    <xf numFmtId="3" fontId="12" fillId="2" borderId="3" xfId="3" applyNumberFormat="1" applyFont="1" applyFill="1" applyBorder="1" applyAlignment="1">
      <alignment horizontal="center" vertical="center"/>
    </xf>
    <xf numFmtId="4" fontId="12" fillId="2" borderId="3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15" fillId="0" borderId="24" xfId="22" applyFont="1" applyFill="1" applyBorder="1" applyAlignment="1">
      <alignment horizontal="center" vertical="center"/>
    </xf>
    <xf numFmtId="0" fontId="15" fillId="0" borderId="25" xfId="22" applyFont="1" applyFill="1" applyBorder="1" applyAlignment="1">
      <alignment horizontal="center" vertical="center"/>
    </xf>
    <xf numFmtId="0" fontId="15" fillId="0" borderId="26" xfId="22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right" vertical="center" wrapText="1"/>
    </xf>
    <xf numFmtId="0" fontId="34" fillId="3" borderId="24" xfId="22" applyFont="1" applyFill="1" applyBorder="1" applyAlignment="1">
      <alignment horizontal="left" vertical="center"/>
    </xf>
    <xf numFmtId="0" fontId="34" fillId="3" borderId="25" xfId="22" applyFont="1" applyFill="1" applyBorder="1" applyAlignment="1">
      <alignment horizontal="left" vertical="center"/>
    </xf>
    <xf numFmtId="0" fontId="34" fillId="3" borderId="29" xfId="22" applyFont="1" applyFill="1" applyBorder="1" applyAlignment="1">
      <alignment horizontal="left" vertical="center"/>
    </xf>
    <xf numFmtId="0" fontId="27" fillId="0" borderId="21" xfId="22" applyFont="1" applyFill="1" applyBorder="1" applyAlignment="1">
      <alignment horizontal="left" vertical="justify"/>
    </xf>
    <xf numFmtId="0" fontId="27" fillId="0" borderId="22" xfId="22" applyFont="1" applyFill="1" applyBorder="1" applyAlignment="1">
      <alignment horizontal="left" vertical="justify"/>
    </xf>
    <xf numFmtId="0" fontId="27" fillId="0" borderId="3" xfId="22" applyFont="1" applyFill="1" applyBorder="1" applyAlignment="1">
      <alignment horizontal="left" vertical="justify"/>
    </xf>
    <xf numFmtId="0" fontId="27" fillId="0" borderId="2" xfId="22" applyFont="1" applyFill="1" applyBorder="1" applyAlignment="1">
      <alignment horizontal="center" vertical="center" wrapText="1"/>
    </xf>
    <xf numFmtId="0" fontId="27" fillId="0" borderId="0" xfId="22" applyFont="1" applyFill="1" applyAlignment="1">
      <alignment horizontal="right" vertical="center" wrapText="1"/>
    </xf>
    <xf numFmtId="0" fontId="27" fillId="0" borderId="9" xfId="22" applyFont="1" applyFill="1" applyBorder="1" applyAlignment="1">
      <alignment horizontal="center" vertical="center" textRotation="90" wrapText="1"/>
    </xf>
    <xf numFmtId="0" fontId="27" fillId="0" borderId="10" xfId="22" applyFont="1" applyFill="1" applyBorder="1" applyAlignment="1">
      <alignment horizontal="center" vertical="center" textRotation="90" wrapText="1"/>
    </xf>
    <xf numFmtId="0" fontId="27" fillId="0" borderId="6" xfId="22" applyFont="1" applyFill="1" applyBorder="1" applyAlignment="1">
      <alignment horizontal="center" vertical="center" textRotation="90" wrapText="1"/>
    </xf>
    <xf numFmtId="0" fontId="27" fillId="0" borderId="11" xfId="22" applyFont="1" applyFill="1" applyBorder="1" applyAlignment="1">
      <alignment horizontal="center" vertical="center" textRotation="90" wrapText="1"/>
    </xf>
    <xf numFmtId="0" fontId="27" fillId="0" borderId="2" xfId="22" applyFont="1" applyFill="1" applyBorder="1" applyAlignment="1">
      <alignment horizontal="center" vertical="center" textRotation="90" wrapText="1"/>
    </xf>
    <xf numFmtId="0" fontId="29" fillId="0" borderId="1" xfId="22" applyFont="1" applyFill="1" applyBorder="1" applyAlignment="1">
      <alignment horizontal="center" vertical="center" wrapText="1"/>
    </xf>
    <xf numFmtId="0" fontId="29" fillId="0" borderId="7" xfId="22" applyFont="1" applyFill="1" applyBorder="1" applyAlignment="1">
      <alignment horizontal="center" vertical="center" wrapText="1"/>
    </xf>
    <xf numFmtId="0" fontId="34" fillId="3" borderId="16" xfId="22" applyFont="1" applyFill="1" applyBorder="1" applyAlignment="1">
      <alignment horizontal="left" vertical="center"/>
    </xf>
    <xf numFmtId="0" fontId="29" fillId="0" borderId="24" xfId="22" applyFont="1" applyFill="1" applyBorder="1" applyAlignment="1">
      <alignment horizontal="left" vertical="center"/>
    </xf>
    <xf numFmtId="0" fontId="29" fillId="0" borderId="25" xfId="22" applyFont="1" applyFill="1" applyBorder="1" applyAlignment="1">
      <alignment horizontal="left" vertical="center"/>
    </xf>
    <xf numFmtId="0" fontId="29" fillId="0" borderId="26" xfId="22" applyFont="1" applyFill="1" applyBorder="1" applyAlignment="1">
      <alignment horizontal="left" vertical="center"/>
    </xf>
    <xf numFmtId="0" fontId="29" fillId="0" borderId="30" xfId="22" applyFont="1" applyFill="1" applyBorder="1" applyAlignment="1">
      <alignment horizontal="center" vertical="center"/>
    </xf>
    <xf numFmtId="0" fontId="29" fillId="0" borderId="5" xfId="22" applyFont="1" applyFill="1" applyBorder="1" applyAlignment="1">
      <alignment horizontal="center" vertical="center"/>
    </xf>
    <xf numFmtId="0" fontId="29" fillId="0" borderId="17" xfId="22" applyFont="1" applyFill="1" applyBorder="1" applyAlignment="1">
      <alignment horizontal="center" vertical="center"/>
    </xf>
    <xf numFmtId="0" fontId="28" fillId="0" borderId="0" xfId="22" applyFont="1" applyFill="1" applyAlignment="1">
      <alignment horizontal="right" vertical="center" wrapText="1"/>
    </xf>
    <xf numFmtId="0" fontId="18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10" xfId="29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1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57;&#1045;&#1052;&#1045;&#1053;&#1054;&#1042;&#1040;/1%20&#1045;&#1083;&#1077;&#1085;&#1072;%20&#1054;&#1056;&#1046;&#1055;%20-&#1089;%20%2005%20&#1089;&#1077;&#1085;&#1090;&#1103;&#1073;&#1088;&#1103;%202013%20&#1075;/&#1050;&#1040;&#1055;&#1048;&#1058;&#1040;&#1051;&#1068;&#1053;&#1067;&#1049;%20&#1056;&#1045;&#1052;&#1054;&#1053;&#1058;%20&#1055;&#1054;%20&#1056;&#1045;&#1043;&#1048;&#1054;&#1053;&#1040;&#1051;&#1068;&#1053;&#1054;&#1049;%20&#1055;&#1056;&#1054;&#1043;&#1056;&#1040;&#1052;&#1052;&#1045;/&#1050;&#1088;&#1072;&#1090;&#1082;&#1086;&#1089;&#1088;&#1086;&#1095;&#1085;&#1099;&#1077;%20&#1087;&#1083;&#1072;&#1085;&#1099;/2026-2028/&#1055;&#1088;&#1080;&#1083;%20&#1082;%20&#1087;&#1086;&#1089;&#1090;%20&#8470;%20%20%20%20%20%202026-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26-2028"/>
      <sheetName val="виды ремонта 2026-2028"/>
      <sheetName val="показатели"/>
    </sheetNames>
    <sheetDataSet>
      <sheetData sheetId="0"/>
      <sheetData sheetId="1">
        <row r="13">
          <cell r="V13"/>
          <cell r="W13"/>
        </row>
        <row r="14">
          <cell r="V14"/>
          <cell r="W14"/>
        </row>
        <row r="15">
          <cell r="V15"/>
          <cell r="W15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F74"/>
  <sheetViews>
    <sheetView tabSelected="1" view="pageBreakPreview" topLeftCell="A28" zoomScale="85" zoomScaleNormal="70" zoomScaleSheetLayoutView="85" workbookViewId="0">
      <selection activeCell="E16" sqref="E16"/>
    </sheetView>
  </sheetViews>
  <sheetFormatPr defaultRowHeight="15" x14ac:dyDescent="0.25"/>
  <cols>
    <col min="1" max="1" width="5" style="2" customWidth="1"/>
    <col min="2" max="2" width="9.42578125" style="10" customWidth="1"/>
    <col min="3" max="3" width="16" style="10" customWidth="1"/>
    <col min="4" max="4" width="14.140625" style="10" customWidth="1"/>
    <col min="5" max="5" width="18.85546875" style="10" customWidth="1"/>
    <col min="6" max="6" width="6.42578125" style="3" customWidth="1"/>
    <col min="7" max="7" width="5.42578125" style="3" customWidth="1"/>
    <col min="8" max="8" width="4.42578125" style="8" customWidth="1"/>
    <col min="9" max="9" width="7.28515625" style="3" customWidth="1"/>
    <col min="10" max="10" width="6.5703125" style="9" customWidth="1"/>
    <col min="11" max="11" width="17.85546875" style="11" customWidth="1"/>
    <col min="12" max="13" width="5.7109375" style="6" customWidth="1"/>
    <col min="14" max="14" width="13.42578125" style="5" customWidth="1"/>
    <col min="15" max="15" width="14.5703125" style="5" customWidth="1"/>
    <col min="16" max="16" width="14.28515625" style="5" customWidth="1"/>
    <col min="17" max="17" width="9.85546875" style="7" customWidth="1"/>
    <col min="18" max="18" width="17.85546875" style="5" customWidth="1"/>
    <col min="19" max="19" width="10.140625" style="5" customWidth="1"/>
    <col min="20" max="21" width="8.85546875" style="5" customWidth="1"/>
    <col min="22" max="22" width="17.7109375" style="5" customWidth="1"/>
    <col min="23" max="23" width="11.5703125" style="5" customWidth="1"/>
    <col min="24" max="24" width="10.28515625" style="5" customWidth="1"/>
    <col min="25" max="25" width="9.42578125" style="6" customWidth="1"/>
    <col min="26" max="31" width="9.140625" style="5"/>
    <col min="32" max="32" width="16.140625" style="5" customWidth="1"/>
    <col min="33" max="16384" width="9.140625" style="5"/>
  </cols>
  <sheetData>
    <row r="1" spans="1:32" ht="15" customHeight="1" x14ac:dyDescent="0.25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84"/>
      <c r="T1" s="384"/>
      <c r="U1" s="384"/>
      <c r="V1" s="384"/>
      <c r="W1" s="384"/>
      <c r="X1" s="384"/>
      <c r="Y1" s="384"/>
    </row>
    <row r="2" spans="1:32" ht="31.15" customHeight="1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5"/>
      <c r="T2" s="15"/>
      <c r="U2" s="15"/>
      <c r="V2" s="384" t="s">
        <v>84</v>
      </c>
      <c r="W2" s="384"/>
      <c r="X2" s="384"/>
      <c r="Y2" s="384"/>
    </row>
    <row r="3" spans="1:32" ht="31.15" customHeight="1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5"/>
      <c r="T3" s="15"/>
      <c r="U3" s="15"/>
      <c r="V3" s="400" t="s">
        <v>139</v>
      </c>
      <c r="W3" s="384"/>
      <c r="X3" s="384"/>
      <c r="Y3" s="384"/>
    </row>
    <row r="4" spans="1:32" ht="27.6" customHeight="1" x14ac:dyDescent="0.2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5"/>
      <c r="T4" s="15"/>
      <c r="U4" s="15"/>
      <c r="V4" s="15"/>
      <c r="W4" s="15"/>
      <c r="X4" s="15"/>
      <c r="Y4" s="15"/>
    </row>
    <row r="5" spans="1:32" ht="24.95" customHeight="1" x14ac:dyDescent="0.25">
      <c r="A5" s="385" t="s">
        <v>108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</row>
    <row r="6" spans="1:32" ht="30" customHeight="1" x14ac:dyDescent="0.25">
      <c r="A6" s="387" t="s">
        <v>0</v>
      </c>
      <c r="B6" s="387" t="s">
        <v>1</v>
      </c>
      <c r="C6" s="387"/>
      <c r="D6" s="387"/>
      <c r="E6" s="387"/>
      <c r="F6" s="387"/>
      <c r="G6" s="387"/>
      <c r="H6" s="387"/>
      <c r="I6" s="388" t="s">
        <v>2</v>
      </c>
      <c r="J6" s="388"/>
      <c r="K6" s="386" t="s">
        <v>3</v>
      </c>
      <c r="L6" s="389" t="s">
        <v>4</v>
      </c>
      <c r="M6" s="389" t="s">
        <v>5</v>
      </c>
      <c r="N6" s="386" t="s">
        <v>6</v>
      </c>
      <c r="O6" s="387" t="s">
        <v>7</v>
      </c>
      <c r="P6" s="387"/>
      <c r="Q6" s="396" t="s">
        <v>8</v>
      </c>
      <c r="R6" s="387" t="s">
        <v>9</v>
      </c>
      <c r="S6" s="387"/>
      <c r="T6" s="387"/>
      <c r="U6" s="387"/>
      <c r="V6" s="387"/>
      <c r="W6" s="386" t="s">
        <v>10</v>
      </c>
      <c r="X6" s="386" t="s">
        <v>11</v>
      </c>
      <c r="Y6" s="386" t="s">
        <v>12</v>
      </c>
    </row>
    <row r="7" spans="1:32" ht="15" customHeight="1" x14ac:dyDescent="0.25">
      <c r="A7" s="387"/>
      <c r="B7" s="386" t="s">
        <v>13</v>
      </c>
      <c r="C7" s="386" t="s">
        <v>14</v>
      </c>
      <c r="D7" s="386" t="s">
        <v>15</v>
      </c>
      <c r="E7" s="386" t="s">
        <v>16</v>
      </c>
      <c r="F7" s="386" t="s">
        <v>17</v>
      </c>
      <c r="G7" s="386" t="s">
        <v>18</v>
      </c>
      <c r="H7" s="386" t="s">
        <v>19</v>
      </c>
      <c r="I7" s="386" t="s">
        <v>20</v>
      </c>
      <c r="J7" s="386" t="s">
        <v>21</v>
      </c>
      <c r="K7" s="386"/>
      <c r="L7" s="389"/>
      <c r="M7" s="389"/>
      <c r="N7" s="386"/>
      <c r="O7" s="386" t="s">
        <v>22</v>
      </c>
      <c r="P7" s="386" t="s">
        <v>23</v>
      </c>
      <c r="Q7" s="396"/>
      <c r="R7" s="386" t="s">
        <v>22</v>
      </c>
      <c r="S7" s="387" t="s">
        <v>24</v>
      </c>
      <c r="T7" s="387"/>
      <c r="U7" s="387"/>
      <c r="V7" s="387"/>
      <c r="W7" s="386"/>
      <c r="X7" s="386"/>
      <c r="Y7" s="386"/>
    </row>
    <row r="8" spans="1:32" ht="137.25" customHeight="1" x14ac:dyDescent="0.25">
      <c r="A8" s="387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9"/>
      <c r="M8" s="389"/>
      <c r="N8" s="386"/>
      <c r="O8" s="386"/>
      <c r="P8" s="386"/>
      <c r="Q8" s="396"/>
      <c r="R8" s="386"/>
      <c r="S8" s="88" t="s">
        <v>25</v>
      </c>
      <c r="T8" s="16" t="s">
        <v>26</v>
      </c>
      <c r="U8" s="16" t="s">
        <v>27</v>
      </c>
      <c r="V8" s="16" t="s">
        <v>28</v>
      </c>
      <c r="W8" s="386"/>
      <c r="X8" s="386"/>
      <c r="Y8" s="386"/>
    </row>
    <row r="9" spans="1:32" ht="15.75" customHeight="1" x14ac:dyDescent="0.25">
      <c r="A9" s="387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9"/>
      <c r="M9" s="389"/>
      <c r="N9" s="17" t="s">
        <v>29</v>
      </c>
      <c r="O9" s="17" t="s">
        <v>29</v>
      </c>
      <c r="P9" s="17" t="s">
        <v>29</v>
      </c>
      <c r="Q9" s="1" t="s">
        <v>30</v>
      </c>
      <c r="R9" s="17" t="s">
        <v>31</v>
      </c>
      <c r="S9" s="17" t="s">
        <v>31</v>
      </c>
      <c r="T9" s="17" t="s">
        <v>31</v>
      </c>
      <c r="U9" s="17" t="s">
        <v>31</v>
      </c>
      <c r="V9" s="17" t="s">
        <v>31</v>
      </c>
      <c r="W9" s="17" t="s">
        <v>32</v>
      </c>
      <c r="X9" s="17" t="s">
        <v>32</v>
      </c>
      <c r="Y9" s="386"/>
    </row>
    <row r="10" spans="1:32" ht="15.75" thickBot="1" x14ac:dyDescent="0.3">
      <c r="A10" s="289">
        <v>1</v>
      </c>
      <c r="B10" s="290">
        <v>2</v>
      </c>
      <c r="C10" s="290">
        <v>3</v>
      </c>
      <c r="D10" s="290">
        <v>4</v>
      </c>
      <c r="E10" s="290">
        <v>5</v>
      </c>
      <c r="F10" s="289">
        <v>6</v>
      </c>
      <c r="G10" s="289">
        <v>7</v>
      </c>
      <c r="H10" s="289">
        <v>8</v>
      </c>
      <c r="I10" s="289">
        <v>9</v>
      </c>
      <c r="J10" s="289">
        <v>10</v>
      </c>
      <c r="K10" s="290">
        <v>11</v>
      </c>
      <c r="L10" s="289">
        <v>12</v>
      </c>
      <c r="M10" s="289">
        <v>13</v>
      </c>
      <c r="N10" s="289">
        <v>14</v>
      </c>
      <c r="O10" s="289">
        <v>15</v>
      </c>
      <c r="P10" s="289">
        <v>16</v>
      </c>
      <c r="Q10" s="291">
        <v>17</v>
      </c>
      <c r="R10" s="289">
        <v>18</v>
      </c>
      <c r="S10" s="289">
        <v>19</v>
      </c>
      <c r="T10" s="289">
        <v>20</v>
      </c>
      <c r="U10" s="289">
        <v>21</v>
      </c>
      <c r="V10" s="289">
        <v>22</v>
      </c>
      <c r="W10" s="289">
        <v>23</v>
      </c>
      <c r="X10" s="289">
        <v>24</v>
      </c>
      <c r="Y10" s="289">
        <v>25</v>
      </c>
    </row>
    <row r="11" spans="1:32" s="24" customFormat="1" ht="25.5" customHeight="1" thickBot="1" x14ac:dyDescent="0.3">
      <c r="A11" s="306" t="s">
        <v>101</v>
      </c>
      <c r="B11" s="307"/>
      <c r="C11" s="307"/>
      <c r="D11" s="307"/>
      <c r="E11" s="307"/>
      <c r="F11" s="308"/>
      <c r="G11" s="308"/>
      <c r="H11" s="308"/>
      <c r="I11" s="308"/>
      <c r="J11" s="308"/>
      <c r="K11" s="307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9"/>
    </row>
    <row r="12" spans="1:32" s="23" customFormat="1" ht="19.149999999999999" customHeight="1" x14ac:dyDescent="0.25">
      <c r="A12" s="292">
        <v>1</v>
      </c>
      <c r="B12" s="293" t="s">
        <v>69</v>
      </c>
      <c r="C12" s="293" t="s">
        <v>70</v>
      </c>
      <c r="D12" s="293" t="s">
        <v>76</v>
      </c>
      <c r="E12" s="294" t="s">
        <v>77</v>
      </c>
      <c r="F12" s="295">
        <v>6</v>
      </c>
      <c r="G12" s="296"/>
      <c r="H12" s="297"/>
      <c r="I12" s="298">
        <v>1989</v>
      </c>
      <c r="J12" s="298"/>
      <c r="K12" s="299" t="s">
        <v>106</v>
      </c>
      <c r="L12" s="300">
        <v>5</v>
      </c>
      <c r="M12" s="301">
        <v>6</v>
      </c>
      <c r="N12" s="302">
        <v>4470.3</v>
      </c>
      <c r="O12" s="302">
        <v>4470.3</v>
      </c>
      <c r="P12" s="302">
        <v>4470.3</v>
      </c>
      <c r="Q12" s="292">
        <v>207</v>
      </c>
      <c r="R12" s="303">
        <f t="shared" ref="R12:R41" si="0">S12+T12+U12+V12</f>
        <v>14652540</v>
      </c>
      <c r="S12" s="303">
        <v>0</v>
      </c>
      <c r="T12" s="303">
        <v>0</v>
      </c>
      <c r="U12" s="303">
        <v>0</v>
      </c>
      <c r="V12" s="303">
        <v>14652540</v>
      </c>
      <c r="W12" s="303">
        <f t="shared" ref="W12:W42" si="1">R12/O12</f>
        <v>3277.7531709281257</v>
      </c>
      <c r="X12" s="304">
        <v>11424</v>
      </c>
      <c r="Y12" s="305" t="s">
        <v>109</v>
      </c>
      <c r="Z12" s="19"/>
      <c r="AA12" s="19"/>
      <c r="AB12" s="19"/>
      <c r="AC12" s="19"/>
      <c r="AD12" s="19"/>
      <c r="AE12" s="21"/>
      <c r="AF12" s="22"/>
    </row>
    <row r="13" spans="1:32" s="23" customFormat="1" ht="19.149999999999999" customHeight="1" x14ac:dyDescent="0.25">
      <c r="A13" s="18">
        <v>2</v>
      </c>
      <c r="B13" s="13" t="s">
        <v>69</v>
      </c>
      <c r="C13" s="13" t="s">
        <v>70</v>
      </c>
      <c r="D13" s="89" t="s">
        <v>76</v>
      </c>
      <c r="E13" s="78" t="s">
        <v>77</v>
      </c>
      <c r="F13" s="60" t="s">
        <v>95</v>
      </c>
      <c r="G13" s="58"/>
      <c r="H13" s="12"/>
      <c r="I13" s="64">
        <v>1992</v>
      </c>
      <c r="J13" s="64">
        <v>2017</v>
      </c>
      <c r="K13" s="65" t="s">
        <v>73</v>
      </c>
      <c r="L13" s="66">
        <v>12</v>
      </c>
      <c r="M13" s="66">
        <v>2</v>
      </c>
      <c r="N13" s="67">
        <v>6769.45</v>
      </c>
      <c r="O13" s="67">
        <v>6769.45</v>
      </c>
      <c r="P13" s="67">
        <v>5511.5</v>
      </c>
      <c r="Q13" s="68">
        <v>252</v>
      </c>
      <c r="R13" s="19">
        <f t="shared" si="0"/>
        <v>9708342</v>
      </c>
      <c r="S13" s="19">
        <v>0</v>
      </c>
      <c r="T13" s="19">
        <v>0</v>
      </c>
      <c r="U13" s="19">
        <v>0</v>
      </c>
      <c r="V13" s="19">
        <v>9708342</v>
      </c>
      <c r="W13" s="19">
        <f t="shared" si="1"/>
        <v>1434.1404397698484</v>
      </c>
      <c r="X13" s="20">
        <v>11424</v>
      </c>
      <c r="Y13" s="22" t="s">
        <v>109</v>
      </c>
      <c r="Z13" s="19"/>
      <c r="AA13" s="19"/>
      <c r="AB13" s="19"/>
      <c r="AC13" s="19"/>
      <c r="AD13" s="19"/>
      <c r="AE13" s="21"/>
      <c r="AF13" s="22"/>
    </row>
    <row r="14" spans="1:32" s="23" customFormat="1" ht="19.149999999999999" customHeight="1" x14ac:dyDescent="0.25">
      <c r="A14" s="18">
        <v>3</v>
      </c>
      <c r="B14" s="13" t="s">
        <v>69</v>
      </c>
      <c r="C14" s="13" t="s">
        <v>70</v>
      </c>
      <c r="D14" s="89" t="s">
        <v>76</v>
      </c>
      <c r="E14" s="78" t="s">
        <v>90</v>
      </c>
      <c r="F14" s="60" t="s">
        <v>103</v>
      </c>
      <c r="G14" s="58"/>
      <c r="H14" s="12"/>
      <c r="I14" s="90">
        <v>1994</v>
      </c>
      <c r="J14" s="63">
        <v>2018</v>
      </c>
      <c r="K14" s="63" t="s">
        <v>75</v>
      </c>
      <c r="L14" s="63">
        <v>9</v>
      </c>
      <c r="M14" s="63">
        <v>3</v>
      </c>
      <c r="N14" s="91">
        <v>6577.8</v>
      </c>
      <c r="O14" s="96">
        <v>5726.4</v>
      </c>
      <c r="P14" s="91">
        <v>5726.4</v>
      </c>
      <c r="Q14" s="63">
        <v>280</v>
      </c>
      <c r="R14" s="19">
        <f t="shared" si="0"/>
        <v>9708342</v>
      </c>
      <c r="S14" s="19">
        <v>0</v>
      </c>
      <c r="T14" s="19">
        <v>0</v>
      </c>
      <c r="U14" s="19">
        <v>0</v>
      </c>
      <c r="V14" s="19">
        <v>9708342</v>
      </c>
      <c r="W14" s="19">
        <f t="shared" si="1"/>
        <v>1695.3656747694888</v>
      </c>
      <c r="X14" s="20">
        <v>11424</v>
      </c>
      <c r="Y14" s="22" t="s">
        <v>109</v>
      </c>
      <c r="Z14" s="19"/>
      <c r="AA14" s="19"/>
      <c r="AB14" s="19"/>
      <c r="AC14" s="19"/>
      <c r="AD14" s="19"/>
      <c r="AE14" s="21"/>
      <c r="AF14" s="22"/>
    </row>
    <row r="15" spans="1:32" s="23" customFormat="1" ht="19.149999999999999" customHeight="1" x14ac:dyDescent="0.3">
      <c r="A15" s="18">
        <v>4</v>
      </c>
      <c r="B15" s="13" t="s">
        <v>69</v>
      </c>
      <c r="C15" s="13" t="s">
        <v>70</v>
      </c>
      <c r="D15" s="13" t="s">
        <v>76</v>
      </c>
      <c r="E15" s="86" t="s">
        <v>90</v>
      </c>
      <c r="F15" s="12">
        <v>61</v>
      </c>
      <c r="G15" s="58"/>
      <c r="H15" s="12"/>
      <c r="I15" s="63">
        <v>1986</v>
      </c>
      <c r="J15" s="63"/>
      <c r="K15" s="63" t="s">
        <v>98</v>
      </c>
      <c r="L15" s="63">
        <v>5</v>
      </c>
      <c r="M15" s="63">
        <v>4</v>
      </c>
      <c r="N15" s="91">
        <v>3389</v>
      </c>
      <c r="O15" s="91">
        <v>2920.6</v>
      </c>
      <c r="P15" s="91">
        <f>O15-0</f>
        <v>2920.6</v>
      </c>
      <c r="Q15" s="63">
        <v>122</v>
      </c>
      <c r="R15" s="19">
        <f t="shared" si="0"/>
        <v>8886066</v>
      </c>
      <c r="S15" s="19">
        <v>0</v>
      </c>
      <c r="T15" s="19">
        <v>0</v>
      </c>
      <c r="U15" s="19">
        <v>0</v>
      </c>
      <c r="V15" s="121">
        <v>8886066</v>
      </c>
      <c r="W15" s="19">
        <f t="shared" si="1"/>
        <v>3042.5481065534482</v>
      </c>
      <c r="X15" s="20">
        <v>11424</v>
      </c>
      <c r="Y15" s="22" t="s">
        <v>109</v>
      </c>
      <c r="Z15" s="19"/>
      <c r="AA15" s="19"/>
      <c r="AB15" s="19"/>
      <c r="AC15" s="19"/>
      <c r="AD15" s="19"/>
      <c r="AE15" s="21"/>
      <c r="AF15" s="22"/>
    </row>
    <row r="16" spans="1:32" s="202" customFormat="1" ht="19.149999999999999" customHeight="1" x14ac:dyDescent="0.3">
      <c r="A16" s="18">
        <v>5</v>
      </c>
      <c r="B16" s="13" t="s">
        <v>69</v>
      </c>
      <c r="C16" s="13" t="s">
        <v>70</v>
      </c>
      <c r="D16" s="13" t="s">
        <v>76</v>
      </c>
      <c r="E16" s="86" t="s">
        <v>119</v>
      </c>
      <c r="F16" s="54">
        <v>1</v>
      </c>
      <c r="G16" s="113"/>
      <c r="H16" s="54"/>
      <c r="I16" s="90">
        <v>1965</v>
      </c>
      <c r="J16" s="63">
        <v>2019</v>
      </c>
      <c r="K16" s="63" t="s">
        <v>73</v>
      </c>
      <c r="L16" s="63">
        <v>5</v>
      </c>
      <c r="M16" s="63">
        <v>4</v>
      </c>
      <c r="N16" s="63">
        <v>3782.7</v>
      </c>
      <c r="O16" s="211">
        <v>3486.4</v>
      </c>
      <c r="P16" s="63">
        <v>3393.1</v>
      </c>
      <c r="Q16" s="63">
        <v>192</v>
      </c>
      <c r="R16" s="19">
        <f t="shared" si="0"/>
        <v>394760</v>
      </c>
      <c r="S16" s="19">
        <v>0</v>
      </c>
      <c r="T16" s="19">
        <v>0</v>
      </c>
      <c r="U16" s="19">
        <v>0</v>
      </c>
      <c r="V16" s="121">
        <v>394760</v>
      </c>
      <c r="W16" s="19">
        <f t="shared" si="1"/>
        <v>113.22854520422212</v>
      </c>
      <c r="X16" s="20">
        <v>11424</v>
      </c>
      <c r="Y16" s="22" t="s">
        <v>109</v>
      </c>
      <c r="Z16" s="199"/>
      <c r="AA16" s="199"/>
      <c r="AB16" s="199"/>
      <c r="AC16" s="199"/>
      <c r="AD16" s="199"/>
      <c r="AE16" s="201"/>
      <c r="AF16" s="200"/>
    </row>
    <row r="17" spans="1:32" s="23" customFormat="1" ht="19.149999999999999" customHeight="1" x14ac:dyDescent="0.25">
      <c r="A17" s="18">
        <v>6</v>
      </c>
      <c r="B17" s="13" t="s">
        <v>69</v>
      </c>
      <c r="C17" s="13" t="s">
        <v>70</v>
      </c>
      <c r="D17" s="89" t="s">
        <v>76</v>
      </c>
      <c r="E17" s="78" t="s">
        <v>96</v>
      </c>
      <c r="F17" s="12">
        <v>15</v>
      </c>
      <c r="G17" s="58"/>
      <c r="H17" s="12"/>
      <c r="I17" s="63">
        <v>1976</v>
      </c>
      <c r="J17" s="63">
        <v>2018</v>
      </c>
      <c r="K17" s="63" t="s">
        <v>99</v>
      </c>
      <c r="L17" s="63">
        <v>9</v>
      </c>
      <c r="M17" s="63">
        <v>4</v>
      </c>
      <c r="N17" s="91">
        <f>7505.34+703.6</f>
        <v>8208.94</v>
      </c>
      <c r="O17" s="91">
        <v>7505.34</v>
      </c>
      <c r="P17" s="91">
        <v>7259.94</v>
      </c>
      <c r="Q17" s="63">
        <v>411</v>
      </c>
      <c r="R17" s="19">
        <f t="shared" si="0"/>
        <v>13134492</v>
      </c>
      <c r="S17" s="19">
        <v>0</v>
      </c>
      <c r="T17" s="19">
        <v>0</v>
      </c>
      <c r="U17" s="19">
        <v>0</v>
      </c>
      <c r="V17" s="121">
        <v>13134492</v>
      </c>
      <c r="W17" s="19">
        <f t="shared" si="1"/>
        <v>1750.019586054729</v>
      </c>
      <c r="X17" s="20">
        <v>11424</v>
      </c>
      <c r="Y17" s="22" t="s">
        <v>109</v>
      </c>
      <c r="Z17" s="19"/>
      <c r="AA17" s="19"/>
      <c r="AB17" s="19"/>
      <c r="AC17" s="19"/>
      <c r="AD17" s="19"/>
      <c r="AE17" s="21"/>
      <c r="AF17" s="22"/>
    </row>
    <row r="18" spans="1:32" s="23" customFormat="1" ht="19.149999999999999" customHeight="1" x14ac:dyDescent="0.3">
      <c r="A18" s="18">
        <v>7</v>
      </c>
      <c r="B18" s="13" t="s">
        <v>69</v>
      </c>
      <c r="C18" s="13" t="s">
        <v>70</v>
      </c>
      <c r="D18" s="13" t="s">
        <v>76</v>
      </c>
      <c r="E18" s="86" t="s">
        <v>92</v>
      </c>
      <c r="F18" s="12">
        <v>5</v>
      </c>
      <c r="G18" s="58"/>
      <c r="H18" s="12"/>
      <c r="I18" s="63">
        <v>1975</v>
      </c>
      <c r="J18" s="63"/>
      <c r="K18" s="63" t="s">
        <v>100</v>
      </c>
      <c r="L18" s="63">
        <v>9</v>
      </c>
      <c r="M18" s="73">
        <v>1</v>
      </c>
      <c r="N18" s="91">
        <v>364.7</v>
      </c>
      <c r="O18" s="91">
        <v>2296.35</v>
      </c>
      <c r="P18" s="91">
        <v>1603.55</v>
      </c>
      <c r="Q18" s="63">
        <v>76</v>
      </c>
      <c r="R18" s="19">
        <f t="shared" si="0"/>
        <v>4057830</v>
      </c>
      <c r="S18" s="19">
        <v>0</v>
      </c>
      <c r="T18" s="19">
        <v>0</v>
      </c>
      <c r="U18" s="19">
        <v>0</v>
      </c>
      <c r="V18" s="121">
        <v>4057830</v>
      </c>
      <c r="W18" s="19">
        <f t="shared" si="1"/>
        <v>1767.0781893004116</v>
      </c>
      <c r="X18" s="20">
        <v>11424</v>
      </c>
      <c r="Y18" s="22" t="s">
        <v>109</v>
      </c>
      <c r="Z18" s="19"/>
      <c r="AA18" s="19"/>
      <c r="AB18" s="19"/>
      <c r="AC18" s="19"/>
      <c r="AD18" s="19"/>
      <c r="AE18" s="21"/>
      <c r="AF18" s="22"/>
    </row>
    <row r="19" spans="1:32" s="23" customFormat="1" ht="19.149999999999999" customHeight="1" x14ac:dyDescent="0.25">
      <c r="A19" s="18">
        <v>8</v>
      </c>
      <c r="B19" s="13" t="s">
        <v>69</v>
      </c>
      <c r="C19" s="13" t="s">
        <v>70</v>
      </c>
      <c r="D19" s="13" t="s">
        <v>76</v>
      </c>
      <c r="E19" s="78" t="s">
        <v>92</v>
      </c>
      <c r="F19" s="12">
        <v>17</v>
      </c>
      <c r="G19" s="79"/>
      <c r="H19" s="87"/>
      <c r="I19" s="94">
        <v>1975</v>
      </c>
      <c r="J19" s="94">
        <v>2015</v>
      </c>
      <c r="K19" s="63" t="s">
        <v>73</v>
      </c>
      <c r="L19" s="95">
        <v>9</v>
      </c>
      <c r="M19" s="14">
        <v>1</v>
      </c>
      <c r="N19" s="74">
        <v>5497.1</v>
      </c>
      <c r="O19" s="74">
        <v>4522.3</v>
      </c>
      <c r="P19" s="74">
        <v>4028.8</v>
      </c>
      <c r="Q19" s="18">
        <v>233</v>
      </c>
      <c r="R19" s="19">
        <f t="shared" si="0"/>
        <v>4005120</v>
      </c>
      <c r="S19" s="19">
        <v>0</v>
      </c>
      <c r="T19" s="19">
        <v>0</v>
      </c>
      <c r="U19" s="19">
        <v>0</v>
      </c>
      <c r="V19" s="121">
        <v>4005120</v>
      </c>
      <c r="W19" s="19">
        <f t="shared" si="1"/>
        <v>885.63783915264355</v>
      </c>
      <c r="X19" s="20">
        <v>11424</v>
      </c>
      <c r="Y19" s="22" t="s">
        <v>109</v>
      </c>
      <c r="Z19" s="19"/>
      <c r="AA19" s="19"/>
      <c r="AB19" s="19"/>
      <c r="AC19" s="19"/>
      <c r="AD19" s="19"/>
      <c r="AE19" s="21"/>
      <c r="AF19" s="22"/>
    </row>
    <row r="20" spans="1:32" s="23" customFormat="1" ht="19.149999999999999" customHeight="1" x14ac:dyDescent="0.25">
      <c r="A20" s="18">
        <v>9</v>
      </c>
      <c r="B20" s="13" t="s">
        <v>69</v>
      </c>
      <c r="C20" s="13" t="s">
        <v>70</v>
      </c>
      <c r="D20" s="13" t="s">
        <v>76</v>
      </c>
      <c r="E20" s="89" t="s">
        <v>92</v>
      </c>
      <c r="F20" s="12">
        <v>21</v>
      </c>
      <c r="G20" s="79"/>
      <c r="H20" s="87"/>
      <c r="I20" s="94">
        <v>1976</v>
      </c>
      <c r="J20" s="94">
        <v>2015</v>
      </c>
      <c r="K20" s="63" t="s">
        <v>73</v>
      </c>
      <c r="L20" s="95">
        <v>9</v>
      </c>
      <c r="M20" s="14">
        <v>1</v>
      </c>
      <c r="N20" s="74">
        <v>5416</v>
      </c>
      <c r="O20" s="74">
        <v>4442.5</v>
      </c>
      <c r="P20" s="74">
        <v>4061.5</v>
      </c>
      <c r="Q20" s="18">
        <v>205</v>
      </c>
      <c r="R20" s="19">
        <f t="shared" si="0"/>
        <v>4005120</v>
      </c>
      <c r="S20" s="19">
        <v>0</v>
      </c>
      <c r="T20" s="19">
        <v>0</v>
      </c>
      <c r="U20" s="19">
        <v>0</v>
      </c>
      <c r="V20" s="121">
        <v>4005120</v>
      </c>
      <c r="W20" s="19">
        <f t="shared" si="1"/>
        <v>901.54642656162071</v>
      </c>
      <c r="X20" s="20">
        <v>11424</v>
      </c>
      <c r="Y20" s="22" t="s">
        <v>109</v>
      </c>
      <c r="Z20" s="19"/>
      <c r="AA20" s="19"/>
      <c r="AB20" s="19"/>
      <c r="AC20" s="19"/>
      <c r="AD20" s="19"/>
      <c r="AE20" s="21"/>
      <c r="AF20" s="22"/>
    </row>
    <row r="21" spans="1:32" s="23" customFormat="1" ht="19.149999999999999" customHeight="1" x14ac:dyDescent="0.25">
      <c r="A21" s="18">
        <v>10</v>
      </c>
      <c r="B21" s="13" t="s">
        <v>69</v>
      </c>
      <c r="C21" s="13" t="s">
        <v>70</v>
      </c>
      <c r="D21" s="112" t="s">
        <v>76</v>
      </c>
      <c r="E21" s="78" t="s">
        <v>115</v>
      </c>
      <c r="F21" s="54">
        <v>11</v>
      </c>
      <c r="G21" s="79"/>
      <c r="H21" s="87"/>
      <c r="I21" s="64">
        <v>1971</v>
      </c>
      <c r="J21" s="64"/>
      <c r="K21" s="70" t="s">
        <v>73</v>
      </c>
      <c r="L21" s="69">
        <v>9</v>
      </c>
      <c r="M21" s="69">
        <v>1</v>
      </c>
      <c r="N21" s="193">
        <v>2190.1999999999998</v>
      </c>
      <c r="O21" s="193">
        <v>1954.1</v>
      </c>
      <c r="P21" s="193">
        <v>1720.8</v>
      </c>
      <c r="Q21" s="194">
        <v>91</v>
      </c>
      <c r="R21" s="19">
        <f t="shared" si="0"/>
        <v>4090474</v>
      </c>
      <c r="S21" s="19">
        <v>0</v>
      </c>
      <c r="T21" s="19">
        <v>0</v>
      </c>
      <c r="U21" s="19">
        <v>0</v>
      </c>
      <c r="V21" s="121">
        <v>4090474</v>
      </c>
      <c r="W21" s="19">
        <f t="shared" si="1"/>
        <v>2093.2777237602991</v>
      </c>
      <c r="X21" s="20">
        <v>11424</v>
      </c>
      <c r="Y21" s="22" t="s">
        <v>109</v>
      </c>
      <c r="Z21" s="19"/>
      <c r="AA21" s="19"/>
      <c r="AB21" s="19"/>
      <c r="AC21" s="19"/>
      <c r="AD21" s="19"/>
      <c r="AE21" s="21"/>
      <c r="AF21" s="22"/>
    </row>
    <row r="22" spans="1:32" s="23" customFormat="1" ht="19.149999999999999" customHeight="1" x14ac:dyDescent="0.25">
      <c r="A22" s="18">
        <v>11</v>
      </c>
      <c r="B22" s="13" t="s">
        <v>69</v>
      </c>
      <c r="C22" s="13" t="s">
        <v>70</v>
      </c>
      <c r="D22" s="13" t="s">
        <v>76</v>
      </c>
      <c r="E22" s="84" t="s">
        <v>87</v>
      </c>
      <c r="F22" s="54">
        <v>45</v>
      </c>
      <c r="G22" s="81"/>
      <c r="H22" s="85"/>
      <c r="I22" s="61">
        <v>1960</v>
      </c>
      <c r="J22" s="61"/>
      <c r="K22" s="61" t="s">
        <v>73</v>
      </c>
      <c r="L22" s="62">
        <v>4</v>
      </c>
      <c r="M22" s="62">
        <v>4</v>
      </c>
      <c r="N22" s="74">
        <v>3914.5</v>
      </c>
      <c r="O22" s="74">
        <v>2697.2</v>
      </c>
      <c r="P22" s="74">
        <v>2675.2</v>
      </c>
      <c r="Q22" s="76">
        <v>96</v>
      </c>
      <c r="R22" s="19">
        <f t="shared" si="0"/>
        <v>12934194</v>
      </c>
      <c r="S22" s="19">
        <v>0</v>
      </c>
      <c r="T22" s="19">
        <v>0</v>
      </c>
      <c r="U22" s="19">
        <v>0</v>
      </c>
      <c r="V22" s="121">
        <v>12934194</v>
      </c>
      <c r="W22" s="19">
        <f t="shared" si="1"/>
        <v>4795.4152454397154</v>
      </c>
      <c r="X22" s="20">
        <v>11424</v>
      </c>
      <c r="Y22" s="22" t="s">
        <v>109</v>
      </c>
      <c r="Z22" s="19"/>
      <c r="AA22" s="19"/>
      <c r="AB22" s="19"/>
      <c r="AC22" s="19"/>
      <c r="AD22" s="19"/>
      <c r="AE22" s="21"/>
      <c r="AF22" s="22"/>
    </row>
    <row r="23" spans="1:32" s="23" customFormat="1" ht="19.149999999999999" customHeight="1" x14ac:dyDescent="0.25">
      <c r="A23" s="18">
        <v>12</v>
      </c>
      <c r="B23" s="13" t="s">
        <v>69</v>
      </c>
      <c r="C23" s="13" t="s">
        <v>70</v>
      </c>
      <c r="D23" s="13" t="s">
        <v>76</v>
      </c>
      <c r="E23" s="78" t="s">
        <v>91</v>
      </c>
      <c r="F23" s="12">
        <v>12</v>
      </c>
      <c r="G23" s="79"/>
      <c r="H23" s="87"/>
      <c r="I23" s="94">
        <v>1972</v>
      </c>
      <c r="J23" s="94"/>
      <c r="K23" s="61" t="s">
        <v>73</v>
      </c>
      <c r="L23" s="95">
        <v>5</v>
      </c>
      <c r="M23" s="14">
        <v>4</v>
      </c>
      <c r="N23" s="74">
        <v>3507.6</v>
      </c>
      <c r="O23" s="74">
        <v>3503.3</v>
      </c>
      <c r="P23" s="74">
        <v>3408.3</v>
      </c>
      <c r="Q23" s="18">
        <v>173</v>
      </c>
      <c r="R23" s="19">
        <f t="shared" si="0"/>
        <v>13503462</v>
      </c>
      <c r="S23" s="19">
        <v>0</v>
      </c>
      <c r="T23" s="19">
        <v>0</v>
      </c>
      <c r="U23" s="19">
        <v>0</v>
      </c>
      <c r="V23" s="121">
        <v>13503462</v>
      </c>
      <c r="W23" s="19">
        <f t="shared" si="1"/>
        <v>3854.4977592555588</v>
      </c>
      <c r="X23" s="20">
        <v>11424</v>
      </c>
      <c r="Y23" s="22" t="s">
        <v>109</v>
      </c>
      <c r="Z23" s="19"/>
      <c r="AA23" s="19"/>
      <c r="AB23" s="19"/>
      <c r="AC23" s="19"/>
      <c r="AD23" s="19"/>
      <c r="AE23" s="21"/>
      <c r="AF23" s="22"/>
    </row>
    <row r="24" spans="1:32" s="202" customFormat="1" ht="19.149999999999999" customHeight="1" x14ac:dyDescent="0.25">
      <c r="A24" s="18">
        <v>13</v>
      </c>
      <c r="B24" s="13" t="s">
        <v>69</v>
      </c>
      <c r="C24" s="13" t="s">
        <v>70</v>
      </c>
      <c r="D24" s="13" t="s">
        <v>76</v>
      </c>
      <c r="E24" s="78" t="s">
        <v>91</v>
      </c>
      <c r="F24" s="54">
        <v>14</v>
      </c>
      <c r="G24" s="81"/>
      <c r="H24" s="85" t="s">
        <v>79</v>
      </c>
      <c r="I24" s="64">
        <v>1972</v>
      </c>
      <c r="J24" s="64">
        <v>2021</v>
      </c>
      <c r="K24" s="70" t="s">
        <v>73</v>
      </c>
      <c r="L24" s="69">
        <v>5</v>
      </c>
      <c r="M24" s="69">
        <v>4</v>
      </c>
      <c r="N24" s="193">
        <v>3772</v>
      </c>
      <c r="O24" s="193">
        <v>3465</v>
      </c>
      <c r="P24" s="193">
        <v>3415.2</v>
      </c>
      <c r="Q24" s="194">
        <v>178</v>
      </c>
      <c r="R24" s="19">
        <f t="shared" si="0"/>
        <v>400320</v>
      </c>
      <c r="S24" s="19">
        <v>0</v>
      </c>
      <c r="T24" s="19">
        <v>0</v>
      </c>
      <c r="U24" s="19">
        <v>0</v>
      </c>
      <c r="V24" s="121">
        <v>400320</v>
      </c>
      <c r="W24" s="19">
        <f t="shared" si="1"/>
        <v>115.53246753246754</v>
      </c>
      <c r="X24" s="20">
        <v>11424</v>
      </c>
      <c r="Y24" s="22" t="s">
        <v>109</v>
      </c>
      <c r="Z24" s="199"/>
      <c r="AA24" s="199"/>
      <c r="AB24" s="199"/>
      <c r="AC24" s="199"/>
      <c r="AD24" s="199"/>
      <c r="AE24" s="201"/>
      <c r="AF24" s="200"/>
    </row>
    <row r="25" spans="1:32" s="202" customFormat="1" ht="19.149999999999999" customHeight="1" x14ac:dyDescent="0.25">
      <c r="A25" s="18">
        <v>14</v>
      </c>
      <c r="B25" s="13" t="s">
        <v>69</v>
      </c>
      <c r="C25" s="13" t="s">
        <v>70</v>
      </c>
      <c r="D25" s="13" t="s">
        <v>76</v>
      </c>
      <c r="E25" s="78" t="s">
        <v>91</v>
      </c>
      <c r="F25" s="54">
        <v>16</v>
      </c>
      <c r="G25" s="81"/>
      <c r="H25" s="85"/>
      <c r="I25" s="90">
        <v>1974</v>
      </c>
      <c r="J25" s="63">
        <v>2015</v>
      </c>
      <c r="K25" s="63" t="s">
        <v>73</v>
      </c>
      <c r="L25" s="63">
        <v>9</v>
      </c>
      <c r="M25" s="63">
        <v>4</v>
      </c>
      <c r="N25" s="63">
        <v>8303.7999999999993</v>
      </c>
      <c r="O25" s="211">
        <v>7545.2</v>
      </c>
      <c r="P25" s="63">
        <v>7246.3</v>
      </c>
      <c r="Q25" s="63">
        <v>406</v>
      </c>
      <c r="R25" s="19">
        <f t="shared" si="0"/>
        <v>492060</v>
      </c>
      <c r="S25" s="19">
        <v>0</v>
      </c>
      <c r="T25" s="19">
        <v>0</v>
      </c>
      <c r="U25" s="19">
        <v>0</v>
      </c>
      <c r="V25" s="121">
        <v>492060</v>
      </c>
      <c r="W25" s="19">
        <f t="shared" si="1"/>
        <v>65.21497110745905</v>
      </c>
      <c r="X25" s="20">
        <v>11424</v>
      </c>
      <c r="Y25" s="22" t="s">
        <v>109</v>
      </c>
      <c r="Z25" s="199"/>
      <c r="AA25" s="199"/>
      <c r="AB25" s="199"/>
      <c r="AC25" s="199"/>
      <c r="AD25" s="199"/>
      <c r="AE25" s="201"/>
      <c r="AF25" s="200"/>
    </row>
    <row r="26" spans="1:32" s="202" customFormat="1" ht="19.149999999999999" customHeight="1" x14ac:dyDescent="0.25">
      <c r="A26" s="18">
        <v>15</v>
      </c>
      <c r="B26" s="13" t="s">
        <v>69</v>
      </c>
      <c r="C26" s="13" t="s">
        <v>70</v>
      </c>
      <c r="D26" s="13" t="s">
        <v>76</v>
      </c>
      <c r="E26" s="78" t="s">
        <v>120</v>
      </c>
      <c r="F26" s="54">
        <v>43</v>
      </c>
      <c r="G26" s="81"/>
      <c r="H26" s="85"/>
      <c r="I26" s="90">
        <v>1979</v>
      </c>
      <c r="J26" s="63">
        <v>2015</v>
      </c>
      <c r="K26" s="63" t="s">
        <v>73</v>
      </c>
      <c r="L26" s="63">
        <v>9</v>
      </c>
      <c r="M26" s="63">
        <v>1</v>
      </c>
      <c r="N26" s="63">
        <v>5839.1</v>
      </c>
      <c r="O26" s="63">
        <v>4258.8</v>
      </c>
      <c r="P26" s="63">
        <v>3953.2</v>
      </c>
      <c r="Q26" s="63">
        <v>341</v>
      </c>
      <c r="R26" s="19">
        <f t="shared" si="0"/>
        <v>333600</v>
      </c>
      <c r="S26" s="19">
        <v>0</v>
      </c>
      <c r="T26" s="19">
        <v>0</v>
      </c>
      <c r="U26" s="19">
        <v>0</v>
      </c>
      <c r="V26" s="121">
        <v>333600</v>
      </c>
      <c r="W26" s="19">
        <f t="shared" si="1"/>
        <v>78.331924485770642</v>
      </c>
      <c r="X26" s="20">
        <v>11424</v>
      </c>
      <c r="Y26" s="22" t="s">
        <v>109</v>
      </c>
      <c r="Z26" s="199"/>
      <c r="AA26" s="199"/>
      <c r="AB26" s="199"/>
      <c r="AC26" s="199"/>
      <c r="AD26" s="199"/>
      <c r="AE26" s="201"/>
      <c r="AF26" s="200"/>
    </row>
    <row r="27" spans="1:32" s="202" customFormat="1" ht="19.149999999999999" customHeight="1" x14ac:dyDescent="0.25">
      <c r="A27" s="18">
        <v>16</v>
      </c>
      <c r="B27" s="13" t="s">
        <v>69</v>
      </c>
      <c r="C27" s="13" t="s">
        <v>70</v>
      </c>
      <c r="D27" s="112" t="s">
        <v>71</v>
      </c>
      <c r="E27" s="78" t="s">
        <v>72</v>
      </c>
      <c r="F27" s="80" t="s">
        <v>116</v>
      </c>
      <c r="G27" s="81"/>
      <c r="H27" s="85"/>
      <c r="I27" s="53">
        <v>1954</v>
      </c>
      <c r="J27" s="53">
        <v>2017</v>
      </c>
      <c r="K27" s="187" t="s">
        <v>73</v>
      </c>
      <c r="L27" s="188">
        <v>3</v>
      </c>
      <c r="M27" s="188">
        <v>4</v>
      </c>
      <c r="N27" s="97">
        <v>2110.3000000000002</v>
      </c>
      <c r="O27" s="97">
        <v>1939.1</v>
      </c>
      <c r="P27" s="75">
        <v>1939.1</v>
      </c>
      <c r="Q27" s="189">
        <v>46</v>
      </c>
      <c r="R27" s="19">
        <f t="shared" si="0"/>
        <v>12681186</v>
      </c>
      <c r="S27" s="19">
        <v>0</v>
      </c>
      <c r="T27" s="19">
        <v>0</v>
      </c>
      <c r="U27" s="19">
        <v>0</v>
      </c>
      <c r="V27" s="121">
        <v>12681186</v>
      </c>
      <c r="W27" s="19">
        <f t="shared" si="1"/>
        <v>6539.7277087308548</v>
      </c>
      <c r="X27" s="20">
        <v>11424</v>
      </c>
      <c r="Y27" s="22" t="s">
        <v>109</v>
      </c>
      <c r="Z27" s="199"/>
      <c r="AA27" s="199"/>
      <c r="AB27" s="199"/>
      <c r="AC27" s="199"/>
      <c r="AD27" s="199"/>
      <c r="AE27" s="201"/>
      <c r="AF27" s="200"/>
    </row>
    <row r="28" spans="1:32" s="23" customFormat="1" ht="19.149999999999999" customHeight="1" x14ac:dyDescent="0.25">
      <c r="A28" s="18">
        <v>17</v>
      </c>
      <c r="B28" s="13" t="s">
        <v>69</v>
      </c>
      <c r="C28" s="13" t="s">
        <v>70</v>
      </c>
      <c r="D28" s="89" t="s">
        <v>71</v>
      </c>
      <c r="E28" s="78" t="s">
        <v>72</v>
      </c>
      <c r="F28" s="80" t="s">
        <v>97</v>
      </c>
      <c r="G28" s="58"/>
      <c r="H28" s="12"/>
      <c r="I28" s="61">
        <v>1953</v>
      </c>
      <c r="J28" s="61"/>
      <c r="K28" s="61" t="s">
        <v>73</v>
      </c>
      <c r="L28" s="62">
        <v>3</v>
      </c>
      <c r="M28" s="62">
        <v>4</v>
      </c>
      <c r="N28" s="74">
        <v>2539.9</v>
      </c>
      <c r="O28" s="74">
        <v>1928.7</v>
      </c>
      <c r="P28" s="74">
        <v>1625.8</v>
      </c>
      <c r="Q28" s="76">
        <v>60</v>
      </c>
      <c r="R28" s="19">
        <f t="shared" si="0"/>
        <v>11408250</v>
      </c>
      <c r="S28" s="19">
        <v>0</v>
      </c>
      <c r="T28" s="19">
        <v>0</v>
      </c>
      <c r="U28" s="19">
        <v>0</v>
      </c>
      <c r="V28" s="121">
        <v>11408250</v>
      </c>
      <c r="W28" s="19">
        <f t="shared" si="1"/>
        <v>5914.9945559184944</v>
      </c>
      <c r="X28" s="20">
        <v>11424</v>
      </c>
      <c r="Y28" s="22" t="s">
        <v>109</v>
      </c>
      <c r="Z28" s="19"/>
      <c r="AA28" s="19"/>
      <c r="AB28" s="19"/>
      <c r="AC28" s="19"/>
      <c r="AD28" s="19"/>
      <c r="AE28" s="21"/>
      <c r="AF28" s="22"/>
    </row>
    <row r="29" spans="1:32" s="117" customFormat="1" ht="19.149999999999999" customHeight="1" x14ac:dyDescent="0.25">
      <c r="A29" s="18">
        <v>18</v>
      </c>
      <c r="B29" s="112" t="s">
        <v>69</v>
      </c>
      <c r="C29" s="112" t="s">
        <v>70</v>
      </c>
      <c r="D29" s="78" t="s">
        <v>71</v>
      </c>
      <c r="E29" s="78" t="s">
        <v>72</v>
      </c>
      <c r="F29" s="80" t="s">
        <v>113</v>
      </c>
      <c r="G29" s="113"/>
      <c r="H29" s="85"/>
      <c r="I29" s="94">
        <v>1958</v>
      </c>
      <c r="J29" s="94">
        <v>2019</v>
      </c>
      <c r="K29" s="94" t="s">
        <v>73</v>
      </c>
      <c r="L29" s="118">
        <v>4</v>
      </c>
      <c r="M29" s="118">
        <v>4</v>
      </c>
      <c r="N29" s="119">
        <v>2958.4</v>
      </c>
      <c r="O29" s="119">
        <v>2705.2</v>
      </c>
      <c r="P29" s="119">
        <v>2545.3000000000002</v>
      </c>
      <c r="Q29" s="120">
        <v>130</v>
      </c>
      <c r="R29" s="19">
        <f t="shared" si="0"/>
        <v>12934194</v>
      </c>
      <c r="S29" s="19">
        <v>0</v>
      </c>
      <c r="T29" s="19">
        <v>0</v>
      </c>
      <c r="U29" s="19">
        <v>0</v>
      </c>
      <c r="V29" s="121">
        <v>12934194</v>
      </c>
      <c r="W29" s="19">
        <f t="shared" si="1"/>
        <v>4781.2339198580512</v>
      </c>
      <c r="X29" s="20">
        <v>11424</v>
      </c>
      <c r="Y29" s="22" t="s">
        <v>109</v>
      </c>
      <c r="Z29" s="114"/>
      <c r="AA29" s="114"/>
      <c r="AB29" s="114"/>
      <c r="AC29" s="114"/>
      <c r="AD29" s="114"/>
      <c r="AE29" s="116"/>
      <c r="AF29" s="115"/>
    </row>
    <row r="30" spans="1:32" s="23" customFormat="1" ht="19.149999999999999" customHeight="1" x14ac:dyDescent="0.25">
      <c r="A30" s="18">
        <v>19</v>
      </c>
      <c r="B30" s="13" t="s">
        <v>69</v>
      </c>
      <c r="C30" s="13" t="s">
        <v>70</v>
      </c>
      <c r="D30" s="89" t="s">
        <v>71</v>
      </c>
      <c r="E30" s="84" t="s">
        <v>72</v>
      </c>
      <c r="F30" s="54" t="s">
        <v>107</v>
      </c>
      <c r="G30" s="81"/>
      <c r="H30" s="85"/>
      <c r="I30" s="64">
        <v>1957</v>
      </c>
      <c r="J30" s="64"/>
      <c r="K30" s="70" t="s">
        <v>73</v>
      </c>
      <c r="L30" s="69">
        <v>3</v>
      </c>
      <c r="M30" s="69">
        <v>2</v>
      </c>
      <c r="N30" s="97">
        <v>1347</v>
      </c>
      <c r="O30" s="71">
        <v>1347.4</v>
      </c>
      <c r="P30" s="67">
        <v>1231</v>
      </c>
      <c r="Q30" s="72">
        <v>36</v>
      </c>
      <c r="R30" s="19">
        <f t="shared" si="0"/>
        <v>8243004</v>
      </c>
      <c r="S30" s="19">
        <v>0</v>
      </c>
      <c r="T30" s="19">
        <v>0</v>
      </c>
      <c r="U30" s="19">
        <v>0</v>
      </c>
      <c r="V30" s="121">
        <v>8243004</v>
      </c>
      <c r="W30" s="19">
        <f t="shared" si="1"/>
        <v>6117.7111473949826</v>
      </c>
      <c r="X30" s="20">
        <v>11424</v>
      </c>
      <c r="Y30" s="22" t="s">
        <v>109</v>
      </c>
      <c r="Z30" s="19"/>
      <c r="AA30" s="19"/>
      <c r="AB30" s="19"/>
      <c r="AC30" s="19"/>
      <c r="AD30" s="19"/>
      <c r="AE30" s="21"/>
      <c r="AF30" s="22"/>
    </row>
    <row r="31" spans="1:32" s="23" customFormat="1" ht="19.149999999999999" customHeight="1" x14ac:dyDescent="0.25">
      <c r="A31" s="18">
        <v>20</v>
      </c>
      <c r="B31" s="13" t="s">
        <v>69</v>
      </c>
      <c r="C31" s="13" t="s">
        <v>70</v>
      </c>
      <c r="D31" s="89" t="s">
        <v>71</v>
      </c>
      <c r="E31" s="84" t="s">
        <v>72</v>
      </c>
      <c r="F31" s="54">
        <v>40</v>
      </c>
      <c r="G31" s="81"/>
      <c r="H31" s="85" t="s">
        <v>79</v>
      </c>
      <c r="I31" s="64">
        <v>1958</v>
      </c>
      <c r="J31" s="64"/>
      <c r="K31" s="70" t="s">
        <v>73</v>
      </c>
      <c r="L31" s="69">
        <v>4</v>
      </c>
      <c r="M31" s="69">
        <v>4</v>
      </c>
      <c r="N31" s="97">
        <v>3876.9</v>
      </c>
      <c r="O31" s="71">
        <v>2956.1</v>
      </c>
      <c r="P31" s="67">
        <v>2688</v>
      </c>
      <c r="Q31" s="72">
        <v>106</v>
      </c>
      <c r="R31" s="19">
        <f t="shared" si="0"/>
        <v>12828774</v>
      </c>
      <c r="S31" s="19">
        <v>0</v>
      </c>
      <c r="T31" s="19">
        <v>0</v>
      </c>
      <c r="U31" s="19">
        <v>0</v>
      </c>
      <c r="V31" s="121">
        <v>12828774</v>
      </c>
      <c r="W31" s="19">
        <f t="shared" si="1"/>
        <v>4339.7632015155104</v>
      </c>
      <c r="X31" s="20">
        <v>11424</v>
      </c>
      <c r="Y31" s="22" t="s">
        <v>109</v>
      </c>
      <c r="Z31" s="19"/>
      <c r="AA31" s="19"/>
      <c r="AB31" s="19"/>
      <c r="AC31" s="19"/>
      <c r="AD31" s="19"/>
      <c r="AE31" s="21"/>
      <c r="AF31" s="22"/>
    </row>
    <row r="32" spans="1:32" s="117" customFormat="1" ht="19.149999999999999" customHeight="1" x14ac:dyDescent="0.25">
      <c r="A32" s="18">
        <v>21</v>
      </c>
      <c r="B32" s="112" t="s">
        <v>69</v>
      </c>
      <c r="C32" s="112" t="s">
        <v>70</v>
      </c>
      <c r="D32" s="78" t="s">
        <v>71</v>
      </c>
      <c r="E32" s="78" t="s">
        <v>72</v>
      </c>
      <c r="F32" s="80" t="s">
        <v>112</v>
      </c>
      <c r="G32" s="113"/>
      <c r="H32" s="54"/>
      <c r="I32" s="53">
        <v>1967</v>
      </c>
      <c r="J32" s="53">
        <v>2004</v>
      </c>
      <c r="K32" s="187" t="s">
        <v>73</v>
      </c>
      <c r="L32" s="188">
        <v>5</v>
      </c>
      <c r="M32" s="188">
        <v>6</v>
      </c>
      <c r="N32" s="97">
        <v>7208.2</v>
      </c>
      <c r="O32" s="97">
        <v>5270.8</v>
      </c>
      <c r="P32" s="97">
        <v>5093.5</v>
      </c>
      <c r="Q32" s="189">
        <v>240</v>
      </c>
      <c r="R32" s="19">
        <f t="shared" si="0"/>
        <v>15527526</v>
      </c>
      <c r="S32" s="121">
        <v>0</v>
      </c>
      <c r="T32" s="121">
        <v>0</v>
      </c>
      <c r="U32" s="121">
        <v>0</v>
      </c>
      <c r="V32" s="121">
        <v>15527526</v>
      </c>
      <c r="W32" s="121">
        <f t="shared" si="1"/>
        <v>2945.9524170903846</v>
      </c>
      <c r="X32" s="122">
        <v>11424</v>
      </c>
      <c r="Y32" s="123" t="s">
        <v>109</v>
      </c>
      <c r="Z32" s="114"/>
      <c r="AA32" s="114"/>
      <c r="AB32" s="114"/>
      <c r="AC32" s="114"/>
      <c r="AD32" s="114"/>
      <c r="AE32" s="116"/>
      <c r="AF32" s="115"/>
    </row>
    <row r="33" spans="1:32" s="23" customFormat="1" ht="19.149999999999999" customHeight="1" x14ac:dyDescent="0.25">
      <c r="A33" s="18">
        <v>22</v>
      </c>
      <c r="B33" s="13" t="s">
        <v>69</v>
      </c>
      <c r="C33" s="13" t="s">
        <v>70</v>
      </c>
      <c r="D33" s="89" t="s">
        <v>71</v>
      </c>
      <c r="E33" s="78" t="s">
        <v>72</v>
      </c>
      <c r="F33" s="12">
        <v>230</v>
      </c>
      <c r="G33" s="58"/>
      <c r="H33" s="12"/>
      <c r="I33" s="63">
        <v>1988</v>
      </c>
      <c r="J33" s="63">
        <v>2019</v>
      </c>
      <c r="K33" s="63" t="s">
        <v>74</v>
      </c>
      <c r="L33" s="63">
        <v>9</v>
      </c>
      <c r="M33" s="63">
        <v>2</v>
      </c>
      <c r="N33" s="91">
        <f>3831.4+584.8</f>
        <v>4416.2</v>
      </c>
      <c r="O33" s="91">
        <v>3831.4</v>
      </c>
      <c r="P33" s="91">
        <v>3795.9</v>
      </c>
      <c r="Q33" s="63">
        <v>166</v>
      </c>
      <c r="R33" s="19">
        <f t="shared" si="0"/>
        <v>6672246</v>
      </c>
      <c r="S33" s="19">
        <v>0</v>
      </c>
      <c r="T33" s="19">
        <v>0</v>
      </c>
      <c r="U33" s="19">
        <v>0</v>
      </c>
      <c r="V33" s="121">
        <v>6672246</v>
      </c>
      <c r="W33" s="19">
        <f t="shared" si="1"/>
        <v>1741.464216735397</v>
      </c>
      <c r="X33" s="20">
        <v>11424</v>
      </c>
      <c r="Y33" s="22" t="s">
        <v>109</v>
      </c>
      <c r="Z33" s="19"/>
      <c r="AA33" s="19"/>
      <c r="AB33" s="19"/>
      <c r="AC33" s="19"/>
      <c r="AD33" s="19"/>
      <c r="AE33" s="21"/>
      <c r="AF33" s="22"/>
    </row>
    <row r="34" spans="1:32" s="23" customFormat="1" ht="19.149999999999999" customHeight="1" x14ac:dyDescent="0.25">
      <c r="A34" s="18">
        <v>23</v>
      </c>
      <c r="B34" s="13" t="s">
        <v>69</v>
      </c>
      <c r="C34" s="13" t="s">
        <v>70</v>
      </c>
      <c r="D34" s="89" t="s">
        <v>71</v>
      </c>
      <c r="E34" s="78" t="s">
        <v>93</v>
      </c>
      <c r="F34" s="60" t="s">
        <v>104</v>
      </c>
      <c r="G34" s="58"/>
      <c r="H34" s="12"/>
      <c r="I34" s="92">
        <v>1983</v>
      </c>
      <c r="J34" s="94">
        <v>2019</v>
      </c>
      <c r="K34" s="92" t="s">
        <v>73</v>
      </c>
      <c r="L34" s="93">
        <v>9</v>
      </c>
      <c r="M34" s="93">
        <v>7</v>
      </c>
      <c r="N34" s="99">
        <v>25683.21</v>
      </c>
      <c r="O34" s="99">
        <v>13872</v>
      </c>
      <c r="P34" s="99">
        <v>13284.8</v>
      </c>
      <c r="Q34" s="98">
        <v>555</v>
      </c>
      <c r="R34" s="19">
        <f t="shared" si="0"/>
        <v>28199010</v>
      </c>
      <c r="S34" s="19">
        <v>0</v>
      </c>
      <c r="T34" s="19">
        <v>0</v>
      </c>
      <c r="U34" s="19">
        <v>0</v>
      </c>
      <c r="V34" s="121">
        <v>28199010</v>
      </c>
      <c r="W34" s="19">
        <f t="shared" si="1"/>
        <v>2032.8006055363321</v>
      </c>
      <c r="X34" s="20">
        <v>11424</v>
      </c>
      <c r="Y34" s="22" t="s">
        <v>109</v>
      </c>
      <c r="Z34" s="19"/>
      <c r="AA34" s="19"/>
      <c r="AB34" s="19"/>
      <c r="AC34" s="19"/>
      <c r="AD34" s="19"/>
      <c r="AE34" s="21"/>
      <c r="AF34" s="22"/>
    </row>
    <row r="35" spans="1:32" s="23" customFormat="1" ht="19.149999999999999" customHeight="1" x14ac:dyDescent="0.25">
      <c r="A35" s="18">
        <v>24</v>
      </c>
      <c r="B35" s="13" t="s">
        <v>69</v>
      </c>
      <c r="C35" s="13" t="s">
        <v>70</v>
      </c>
      <c r="D35" s="59" t="s">
        <v>71</v>
      </c>
      <c r="E35" s="78" t="s">
        <v>93</v>
      </c>
      <c r="F35" s="60" t="s">
        <v>94</v>
      </c>
      <c r="G35" s="58"/>
      <c r="H35" s="12"/>
      <c r="I35" s="63">
        <v>1973</v>
      </c>
      <c r="J35" s="63">
        <v>2015</v>
      </c>
      <c r="K35" s="63" t="s">
        <v>73</v>
      </c>
      <c r="L35" s="63">
        <v>9</v>
      </c>
      <c r="M35" s="63">
        <v>4</v>
      </c>
      <c r="N35" s="91">
        <v>8299.2000000000007</v>
      </c>
      <c r="O35" s="91">
        <v>7533.9</v>
      </c>
      <c r="P35" s="91">
        <f>O35-124.6</f>
        <v>7409.2999999999993</v>
      </c>
      <c r="Q35" s="63">
        <v>360</v>
      </c>
      <c r="R35" s="19">
        <f t="shared" si="0"/>
        <v>13102866</v>
      </c>
      <c r="S35" s="19">
        <v>0</v>
      </c>
      <c r="T35" s="19">
        <v>0</v>
      </c>
      <c r="U35" s="19">
        <v>0</v>
      </c>
      <c r="V35" s="121">
        <v>13102866</v>
      </c>
      <c r="W35" s="19">
        <f t="shared" si="1"/>
        <v>1739.1876717238085</v>
      </c>
      <c r="X35" s="20">
        <v>11424</v>
      </c>
      <c r="Y35" s="22" t="s">
        <v>109</v>
      </c>
      <c r="Z35" s="19"/>
      <c r="AA35" s="19"/>
      <c r="AB35" s="19"/>
      <c r="AC35" s="19"/>
      <c r="AD35" s="19"/>
      <c r="AE35" s="21"/>
      <c r="AF35" s="22"/>
    </row>
    <row r="36" spans="1:32" s="23" customFormat="1" ht="19.149999999999999" customHeight="1" x14ac:dyDescent="0.25">
      <c r="A36" s="18">
        <v>25</v>
      </c>
      <c r="B36" s="13" t="s">
        <v>69</v>
      </c>
      <c r="C36" s="13" t="s">
        <v>70</v>
      </c>
      <c r="D36" s="59" t="s">
        <v>71</v>
      </c>
      <c r="E36" s="78" t="s">
        <v>93</v>
      </c>
      <c r="F36" s="12">
        <v>76</v>
      </c>
      <c r="G36" s="58"/>
      <c r="H36" s="77"/>
      <c r="I36" s="90">
        <v>1974</v>
      </c>
      <c r="J36" s="63"/>
      <c r="K36" s="63" t="s">
        <v>73</v>
      </c>
      <c r="L36" s="63">
        <v>5</v>
      </c>
      <c r="M36" s="63">
        <v>6</v>
      </c>
      <c r="N36" s="91">
        <v>4676.3</v>
      </c>
      <c r="O36" s="96">
        <v>4173.5</v>
      </c>
      <c r="P36" s="91">
        <v>4063</v>
      </c>
      <c r="Q36" s="63">
        <v>185</v>
      </c>
      <c r="R36" s="19">
        <f t="shared" si="0"/>
        <v>13071240</v>
      </c>
      <c r="S36" s="19">
        <v>0</v>
      </c>
      <c r="T36" s="19">
        <v>0</v>
      </c>
      <c r="U36" s="19">
        <v>0</v>
      </c>
      <c r="V36" s="121">
        <v>13071240</v>
      </c>
      <c r="W36" s="19">
        <f t="shared" si="1"/>
        <v>3131.9611836587997</v>
      </c>
      <c r="X36" s="20">
        <v>11424</v>
      </c>
      <c r="Y36" s="22" t="s">
        <v>109</v>
      </c>
      <c r="Z36" s="19"/>
      <c r="AA36" s="19"/>
      <c r="AB36" s="19"/>
      <c r="AC36" s="19"/>
      <c r="AD36" s="19"/>
      <c r="AE36" s="21"/>
      <c r="AF36" s="22"/>
    </row>
    <row r="37" spans="1:32" s="202" customFormat="1" ht="19.149999999999999" customHeight="1" x14ac:dyDescent="0.25">
      <c r="A37" s="18">
        <v>26</v>
      </c>
      <c r="B37" s="13" t="s">
        <v>69</v>
      </c>
      <c r="C37" s="13" t="s">
        <v>70</v>
      </c>
      <c r="D37" s="210" t="s">
        <v>78</v>
      </c>
      <c r="E37" s="78" t="s">
        <v>117</v>
      </c>
      <c r="F37" s="54">
        <v>6</v>
      </c>
      <c r="G37" s="113"/>
      <c r="H37" s="85"/>
      <c r="I37" s="90">
        <v>1969</v>
      </c>
      <c r="J37" s="63"/>
      <c r="K37" s="63" t="s">
        <v>73</v>
      </c>
      <c r="L37" s="63">
        <v>5</v>
      </c>
      <c r="M37" s="63">
        <v>6</v>
      </c>
      <c r="N37" s="63">
        <v>5792.7</v>
      </c>
      <c r="O37" s="211">
        <v>5310.3</v>
      </c>
      <c r="P37" s="63">
        <v>4988.6000000000004</v>
      </c>
      <c r="Q37" s="63">
        <v>266</v>
      </c>
      <c r="R37" s="19">
        <f t="shared" si="0"/>
        <v>558780</v>
      </c>
      <c r="S37" s="19">
        <v>0</v>
      </c>
      <c r="T37" s="19">
        <v>0</v>
      </c>
      <c r="U37" s="19">
        <v>0</v>
      </c>
      <c r="V37" s="121">
        <v>558780</v>
      </c>
      <c r="W37" s="19">
        <f t="shared" si="1"/>
        <v>105.22569346364612</v>
      </c>
      <c r="X37" s="20">
        <v>11424</v>
      </c>
      <c r="Y37" s="22" t="s">
        <v>109</v>
      </c>
      <c r="Z37" s="199"/>
      <c r="AA37" s="199"/>
      <c r="AB37" s="199"/>
      <c r="AC37" s="199"/>
      <c r="AD37" s="199"/>
      <c r="AE37" s="201"/>
      <c r="AF37" s="200"/>
    </row>
    <row r="38" spans="1:32" s="23" customFormat="1" ht="19.149999999999999" customHeight="1" x14ac:dyDescent="0.25">
      <c r="A38" s="18">
        <v>27</v>
      </c>
      <c r="B38" s="13" t="s">
        <v>69</v>
      </c>
      <c r="C38" s="13" t="s">
        <v>70</v>
      </c>
      <c r="D38" s="59" t="s">
        <v>78</v>
      </c>
      <c r="E38" s="78" t="s">
        <v>114</v>
      </c>
      <c r="F38" s="12">
        <v>33</v>
      </c>
      <c r="G38" s="58"/>
      <c r="H38" s="87"/>
      <c r="I38" s="64">
        <v>1964</v>
      </c>
      <c r="J38" s="64">
        <v>2021</v>
      </c>
      <c r="K38" s="70" t="s">
        <v>73</v>
      </c>
      <c r="L38" s="69">
        <v>4</v>
      </c>
      <c r="M38" s="69">
        <v>3</v>
      </c>
      <c r="N38" s="193">
        <v>2193.9</v>
      </c>
      <c r="O38" s="193">
        <v>2034.3</v>
      </c>
      <c r="P38" s="193">
        <v>1982.8999999999999</v>
      </c>
      <c r="Q38" s="194">
        <v>81</v>
      </c>
      <c r="R38" s="19">
        <f t="shared" si="0"/>
        <v>305800</v>
      </c>
      <c r="S38" s="19">
        <v>0</v>
      </c>
      <c r="T38" s="19">
        <v>0</v>
      </c>
      <c r="U38" s="19">
        <v>0</v>
      </c>
      <c r="V38" s="121">
        <v>305800</v>
      </c>
      <c r="W38" s="19">
        <f t="shared" si="1"/>
        <v>150.32197807599667</v>
      </c>
      <c r="X38" s="20">
        <v>11424</v>
      </c>
      <c r="Y38" s="22" t="s">
        <v>109</v>
      </c>
      <c r="Z38" s="19"/>
      <c r="AA38" s="19"/>
      <c r="AB38" s="19"/>
      <c r="AC38" s="19"/>
      <c r="AD38" s="19"/>
      <c r="AE38" s="21"/>
      <c r="AF38" s="22"/>
    </row>
    <row r="39" spans="1:32" s="23" customFormat="1" ht="19.149999999999999" customHeight="1" x14ac:dyDescent="0.25">
      <c r="A39" s="18">
        <v>28</v>
      </c>
      <c r="B39" s="13" t="s">
        <v>69</v>
      </c>
      <c r="C39" s="13" t="s">
        <v>70</v>
      </c>
      <c r="D39" s="89" t="s">
        <v>78</v>
      </c>
      <c r="E39" s="78" t="s">
        <v>80</v>
      </c>
      <c r="F39" s="80" t="s">
        <v>86</v>
      </c>
      <c r="G39" s="58"/>
      <c r="H39" s="12"/>
      <c r="I39" s="64">
        <v>1957</v>
      </c>
      <c r="J39" s="64">
        <v>2021</v>
      </c>
      <c r="K39" s="63" t="s">
        <v>73</v>
      </c>
      <c r="L39" s="69">
        <v>4</v>
      </c>
      <c r="M39" s="69">
        <v>4</v>
      </c>
      <c r="N39" s="71">
        <v>3876.9</v>
      </c>
      <c r="O39" s="71">
        <v>3510.6</v>
      </c>
      <c r="P39" s="75">
        <v>3454.9</v>
      </c>
      <c r="Q39" s="72">
        <v>122</v>
      </c>
      <c r="R39" s="19">
        <f t="shared" si="0"/>
        <v>16770802</v>
      </c>
      <c r="S39" s="19">
        <v>0</v>
      </c>
      <c r="T39" s="19">
        <v>0</v>
      </c>
      <c r="U39" s="19">
        <v>0</v>
      </c>
      <c r="V39" s="121">
        <v>16770802</v>
      </c>
      <c r="W39" s="19">
        <f t="shared" si="1"/>
        <v>4777.1896541901669</v>
      </c>
      <c r="X39" s="20">
        <v>11424</v>
      </c>
      <c r="Y39" s="22" t="s">
        <v>109</v>
      </c>
      <c r="Z39" s="19"/>
      <c r="AA39" s="19"/>
      <c r="AB39" s="19"/>
      <c r="AC39" s="19"/>
      <c r="AD39" s="19"/>
      <c r="AE39" s="21"/>
      <c r="AF39" s="22"/>
    </row>
    <row r="40" spans="1:32" s="203" customFormat="1" ht="19.149999999999999" customHeight="1" x14ac:dyDescent="0.25">
      <c r="A40" s="18">
        <v>29</v>
      </c>
      <c r="B40" s="13" t="s">
        <v>69</v>
      </c>
      <c r="C40" s="13" t="s">
        <v>70</v>
      </c>
      <c r="D40" s="89" t="s">
        <v>78</v>
      </c>
      <c r="E40" s="78" t="s">
        <v>89</v>
      </c>
      <c r="F40" s="80" t="s">
        <v>81</v>
      </c>
      <c r="G40" s="81"/>
      <c r="H40" s="54"/>
      <c r="I40" s="18">
        <v>1991</v>
      </c>
      <c r="J40" s="18">
        <v>2020</v>
      </c>
      <c r="K40" s="18" t="s">
        <v>73</v>
      </c>
      <c r="L40" s="18">
        <v>12</v>
      </c>
      <c r="M40" s="18">
        <v>2</v>
      </c>
      <c r="N40" s="74">
        <v>7950</v>
      </c>
      <c r="O40" s="74">
        <v>5063.8999999999996</v>
      </c>
      <c r="P40" s="74">
        <v>5003.3999999999996</v>
      </c>
      <c r="Q40" s="76">
        <v>143</v>
      </c>
      <c r="R40" s="19">
        <f t="shared" si="0"/>
        <v>10646580</v>
      </c>
      <c r="S40" s="19">
        <v>0</v>
      </c>
      <c r="T40" s="19">
        <v>0</v>
      </c>
      <c r="U40" s="19">
        <v>0</v>
      </c>
      <c r="V40" s="121">
        <v>10646580</v>
      </c>
      <c r="W40" s="19">
        <f t="shared" si="1"/>
        <v>2102.446730780624</v>
      </c>
      <c r="X40" s="20">
        <v>11424</v>
      </c>
      <c r="Y40" s="22" t="s">
        <v>109</v>
      </c>
      <c r="Z40" s="19"/>
      <c r="AA40" s="19"/>
      <c r="AB40" s="19"/>
      <c r="AC40" s="19"/>
      <c r="AD40" s="19"/>
      <c r="AE40" s="21"/>
      <c r="AF40" s="22"/>
    </row>
    <row r="41" spans="1:32" s="208" customFormat="1" ht="19.149999999999999" customHeight="1" thickBot="1" x14ac:dyDescent="0.3">
      <c r="A41" s="100">
        <v>30</v>
      </c>
      <c r="B41" s="82" t="s">
        <v>69</v>
      </c>
      <c r="C41" s="82" t="s">
        <v>70</v>
      </c>
      <c r="D41" s="83" t="s">
        <v>78</v>
      </c>
      <c r="E41" s="213" t="s">
        <v>89</v>
      </c>
      <c r="F41" s="214" t="s">
        <v>118</v>
      </c>
      <c r="G41" s="215"/>
      <c r="H41" s="216"/>
      <c r="I41" s="212">
        <v>1974</v>
      </c>
      <c r="J41" s="212"/>
      <c r="K41" s="212" t="s">
        <v>73</v>
      </c>
      <c r="L41" s="212">
        <v>5</v>
      </c>
      <c r="M41" s="212">
        <v>2</v>
      </c>
      <c r="N41" s="104">
        <v>3695.2</v>
      </c>
      <c r="O41" s="104">
        <v>2428.6999999999998</v>
      </c>
      <c r="P41" s="104">
        <v>2203.5</v>
      </c>
      <c r="Q41" s="105">
        <v>329</v>
      </c>
      <c r="R41" s="101">
        <f t="shared" si="0"/>
        <v>375300</v>
      </c>
      <c r="S41" s="101">
        <v>0</v>
      </c>
      <c r="T41" s="101">
        <v>0</v>
      </c>
      <c r="U41" s="101">
        <v>0</v>
      </c>
      <c r="V41" s="209">
        <v>375300</v>
      </c>
      <c r="W41" s="101">
        <f t="shared" si="1"/>
        <v>154.52711327047393</v>
      </c>
      <c r="X41" s="102">
        <v>11424</v>
      </c>
      <c r="Y41" s="103" t="s">
        <v>109</v>
      </c>
      <c r="Z41" s="205"/>
      <c r="AA41" s="205"/>
      <c r="AB41" s="205"/>
      <c r="AC41" s="205"/>
      <c r="AD41" s="205"/>
      <c r="AE41" s="206"/>
      <c r="AF41" s="207"/>
    </row>
    <row r="42" spans="1:32" s="204" customFormat="1" ht="22.9" customHeight="1" thickBot="1" x14ac:dyDescent="0.35">
      <c r="A42" s="397" t="s">
        <v>102</v>
      </c>
      <c r="B42" s="398"/>
      <c r="C42" s="398"/>
      <c r="D42" s="398"/>
      <c r="E42" s="399"/>
      <c r="F42" s="283"/>
      <c r="G42" s="284"/>
      <c r="H42" s="284"/>
      <c r="I42" s="284" t="s">
        <v>110</v>
      </c>
      <c r="J42" s="284"/>
      <c r="K42" s="284" t="s">
        <v>110</v>
      </c>
      <c r="L42" s="284" t="s">
        <v>110</v>
      </c>
      <c r="M42" s="284" t="s">
        <v>110</v>
      </c>
      <c r="N42" s="285">
        <f>SUM(N12:N41)</f>
        <v>158627.5</v>
      </c>
      <c r="O42" s="285">
        <f>SUM(O12:O41)</f>
        <v>129469.14</v>
      </c>
      <c r="P42" s="285">
        <f>SUM(P12:P41)</f>
        <v>122703.68999999999</v>
      </c>
      <c r="Q42" s="286">
        <f>SUM(Q12:Q41)</f>
        <v>6088</v>
      </c>
      <c r="R42" s="285">
        <f>SUM(R12:R41)</f>
        <v>263632280</v>
      </c>
      <c r="S42" s="285">
        <f>SUM(S12:S40)</f>
        <v>0</v>
      </c>
      <c r="T42" s="285">
        <f>SUM(T12:T40)</f>
        <v>0</v>
      </c>
      <c r="U42" s="285">
        <f>SUM(U12:U40)</f>
        <v>0</v>
      </c>
      <c r="V42" s="285">
        <f>SUM(V12:V41)</f>
        <v>263632280</v>
      </c>
      <c r="W42" s="285">
        <f t="shared" si="1"/>
        <v>2036.2557440329024</v>
      </c>
      <c r="X42" s="287">
        <v>11424</v>
      </c>
      <c r="Y42" s="288" t="s">
        <v>110</v>
      </c>
    </row>
    <row r="43" spans="1:32" s="269" customFormat="1" ht="22.9" customHeight="1" thickBot="1" x14ac:dyDescent="0.35">
      <c r="A43" s="271"/>
      <c r="B43" s="271"/>
      <c r="C43" s="271"/>
      <c r="D43" s="271"/>
      <c r="E43" s="271"/>
      <c r="F43" s="270"/>
      <c r="G43" s="271"/>
      <c r="H43" s="271"/>
      <c r="I43" s="271"/>
      <c r="J43" s="271"/>
      <c r="K43" s="271"/>
      <c r="L43" s="271"/>
      <c r="M43" s="271"/>
      <c r="N43" s="274"/>
      <c r="O43" s="274"/>
      <c r="P43" s="274"/>
      <c r="Q43" s="275"/>
      <c r="R43" s="274"/>
      <c r="S43" s="274"/>
      <c r="T43" s="274"/>
      <c r="U43" s="274"/>
      <c r="V43" s="274"/>
      <c r="W43" s="274"/>
      <c r="X43" s="276"/>
      <c r="Y43" s="277"/>
    </row>
    <row r="44" spans="1:32" s="269" customFormat="1" ht="25.5" customHeight="1" thickBot="1" x14ac:dyDescent="0.35">
      <c r="A44" s="390" t="s">
        <v>121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2"/>
    </row>
    <row r="45" spans="1:32" s="269" customFormat="1" ht="22.9" customHeight="1" x14ac:dyDescent="0.3">
      <c r="A45" s="12">
        <v>1</v>
      </c>
      <c r="B45" s="13" t="s">
        <v>69</v>
      </c>
      <c r="C45" s="13" t="s">
        <v>70</v>
      </c>
      <c r="D45" s="318" t="s">
        <v>78</v>
      </c>
      <c r="E45" s="89" t="s">
        <v>122</v>
      </c>
      <c r="F45" s="89">
        <v>44</v>
      </c>
      <c r="G45" s="12"/>
      <c r="H45" s="12"/>
      <c r="I45" s="325">
        <v>1993</v>
      </c>
      <c r="J45" s="325">
        <v>2020</v>
      </c>
      <c r="K45" s="327" t="s">
        <v>106</v>
      </c>
      <c r="L45" s="328">
        <v>9</v>
      </c>
      <c r="M45" s="374">
        <v>4</v>
      </c>
      <c r="N45" s="74">
        <v>8974.1</v>
      </c>
      <c r="O45" s="329">
        <v>7865.7</v>
      </c>
      <c r="P45" s="330">
        <v>7636.3</v>
      </c>
      <c r="Q45" s="374">
        <v>286</v>
      </c>
      <c r="R45" s="322">
        <f t="shared" ref="R45:R61" si="2">S45+T45+U45+V45</f>
        <v>12708595.199999999</v>
      </c>
      <c r="S45" s="322">
        <v>0</v>
      </c>
      <c r="T45" s="322">
        <v>0</v>
      </c>
      <c r="U45" s="322">
        <v>0</v>
      </c>
      <c r="V45" s="323">
        <v>12708595.199999999</v>
      </c>
      <c r="W45" s="282">
        <f t="shared" ref="W45:W61" si="3">R45/O45</f>
        <v>1615.6979289827987</v>
      </c>
      <c r="X45" s="311">
        <v>11424</v>
      </c>
      <c r="Y45" s="321" t="s">
        <v>135</v>
      </c>
    </row>
    <row r="46" spans="1:32" s="269" customFormat="1" ht="22.9" customHeight="1" x14ac:dyDescent="0.3">
      <c r="A46" s="295">
        <v>2</v>
      </c>
      <c r="B46" s="13" t="s">
        <v>69</v>
      </c>
      <c r="C46" s="13" t="s">
        <v>70</v>
      </c>
      <c r="D46" s="318" t="s">
        <v>78</v>
      </c>
      <c r="E46" s="89" t="s">
        <v>123</v>
      </c>
      <c r="F46" s="89">
        <v>62</v>
      </c>
      <c r="G46" s="12"/>
      <c r="H46" s="12"/>
      <c r="I46" s="325">
        <v>1985</v>
      </c>
      <c r="J46" s="325">
        <v>2016</v>
      </c>
      <c r="K46" s="70" t="s">
        <v>73</v>
      </c>
      <c r="L46" s="69">
        <v>9</v>
      </c>
      <c r="M46" s="375">
        <v>2</v>
      </c>
      <c r="N46" s="71">
        <v>4884.3</v>
      </c>
      <c r="O46" s="71">
        <v>4842.8999999999996</v>
      </c>
      <c r="P46" s="67">
        <v>4293</v>
      </c>
      <c r="Q46" s="375">
        <v>132</v>
      </c>
      <c r="R46" s="322">
        <f t="shared" si="2"/>
        <v>9065280</v>
      </c>
      <c r="S46" s="322">
        <v>0</v>
      </c>
      <c r="T46" s="322">
        <v>0</v>
      </c>
      <c r="U46" s="322">
        <v>0</v>
      </c>
      <c r="V46" s="323">
        <v>9065280</v>
      </c>
      <c r="W46" s="282">
        <f t="shared" si="3"/>
        <v>1871.8701604410583</v>
      </c>
      <c r="X46" s="310">
        <v>11424</v>
      </c>
      <c r="Y46" s="320" t="s">
        <v>135</v>
      </c>
    </row>
    <row r="47" spans="1:32" s="269" customFormat="1" ht="22.9" customHeight="1" x14ac:dyDescent="0.3">
      <c r="A47" s="12">
        <v>3</v>
      </c>
      <c r="B47" s="13" t="s">
        <v>69</v>
      </c>
      <c r="C47" s="13" t="s">
        <v>70</v>
      </c>
      <c r="D47" s="89" t="s">
        <v>71</v>
      </c>
      <c r="E47" s="89" t="s">
        <v>72</v>
      </c>
      <c r="F47" s="313" t="s">
        <v>138</v>
      </c>
      <c r="G47" s="12"/>
      <c r="H47" s="12"/>
      <c r="I47" s="325">
        <v>1956</v>
      </c>
      <c r="J47" s="325"/>
      <c r="K47" s="348" t="s">
        <v>73</v>
      </c>
      <c r="L47" s="356">
        <v>4</v>
      </c>
      <c r="M47" s="380">
        <v>3</v>
      </c>
      <c r="N47" s="358">
        <v>2907.9</v>
      </c>
      <c r="O47" s="358">
        <v>2626.3</v>
      </c>
      <c r="P47" s="359">
        <v>2626.3</v>
      </c>
      <c r="Q47" s="380">
        <v>74</v>
      </c>
      <c r="R47" s="322">
        <f t="shared" si="2"/>
        <v>26512596</v>
      </c>
      <c r="S47" s="322">
        <v>0</v>
      </c>
      <c r="T47" s="322">
        <v>0</v>
      </c>
      <c r="U47" s="322">
        <v>0</v>
      </c>
      <c r="V47" s="323">
        <v>26512596</v>
      </c>
      <c r="W47" s="282">
        <f t="shared" si="3"/>
        <v>10095.03712447169</v>
      </c>
      <c r="X47" s="310">
        <v>11424</v>
      </c>
      <c r="Y47" s="321" t="s">
        <v>135</v>
      </c>
    </row>
    <row r="48" spans="1:32" s="269" customFormat="1" ht="22.9" customHeight="1" x14ac:dyDescent="0.3">
      <c r="A48" s="295">
        <v>4</v>
      </c>
      <c r="B48" s="89" t="s">
        <v>69</v>
      </c>
      <c r="C48" s="89" t="s">
        <v>70</v>
      </c>
      <c r="D48" s="318" t="s">
        <v>71</v>
      </c>
      <c r="E48" s="89" t="s">
        <v>72</v>
      </c>
      <c r="F48" s="313" t="s">
        <v>134</v>
      </c>
      <c r="G48" s="12"/>
      <c r="H48" s="12"/>
      <c r="I48" s="331">
        <v>1954</v>
      </c>
      <c r="J48" s="331"/>
      <c r="K48" s="70" t="s">
        <v>73</v>
      </c>
      <c r="L48" s="69">
        <v>3</v>
      </c>
      <c r="M48" s="375">
        <v>4</v>
      </c>
      <c r="N48" s="71">
        <f>O48+730.7</f>
        <v>2823.7</v>
      </c>
      <c r="O48" s="71">
        <f>1871.1+221.9</f>
        <v>2093</v>
      </c>
      <c r="P48" s="67">
        <v>1871.1</v>
      </c>
      <c r="Q48" s="375">
        <v>60</v>
      </c>
      <c r="R48" s="322">
        <f t="shared" si="2"/>
        <v>13919871</v>
      </c>
      <c r="S48" s="322">
        <v>0</v>
      </c>
      <c r="T48" s="322">
        <v>0</v>
      </c>
      <c r="U48" s="322">
        <v>0</v>
      </c>
      <c r="V48" s="323">
        <v>13919871</v>
      </c>
      <c r="W48" s="282">
        <f t="shared" si="3"/>
        <v>6650.6789297658861</v>
      </c>
      <c r="X48" s="311">
        <v>11424</v>
      </c>
      <c r="Y48" s="321" t="s">
        <v>135</v>
      </c>
    </row>
    <row r="49" spans="1:25" s="269" customFormat="1" ht="22.9" customHeight="1" x14ac:dyDescent="0.3">
      <c r="A49" s="12">
        <v>5</v>
      </c>
      <c r="B49" s="13" t="s">
        <v>69</v>
      </c>
      <c r="C49" s="13" t="s">
        <v>70</v>
      </c>
      <c r="D49" s="318" t="s">
        <v>71</v>
      </c>
      <c r="E49" s="89" t="s">
        <v>72</v>
      </c>
      <c r="F49" s="89">
        <v>65</v>
      </c>
      <c r="G49" s="12"/>
      <c r="H49" s="12"/>
      <c r="I49" s="325">
        <v>1984</v>
      </c>
      <c r="J49" s="325"/>
      <c r="K49" s="70" t="s">
        <v>73</v>
      </c>
      <c r="L49" s="69">
        <v>4</v>
      </c>
      <c r="M49" s="375">
        <v>2</v>
      </c>
      <c r="N49" s="71">
        <v>1311.9</v>
      </c>
      <c r="O49" s="71">
        <v>1297.9000000000001</v>
      </c>
      <c r="P49" s="67">
        <v>1270.8</v>
      </c>
      <c r="Q49" s="375">
        <v>69</v>
      </c>
      <c r="R49" s="322">
        <f t="shared" si="2"/>
        <v>6018642</v>
      </c>
      <c r="S49" s="322">
        <v>0</v>
      </c>
      <c r="T49" s="322">
        <v>0</v>
      </c>
      <c r="U49" s="322">
        <v>0</v>
      </c>
      <c r="V49" s="323">
        <v>6018642</v>
      </c>
      <c r="W49" s="282">
        <f t="shared" si="3"/>
        <v>4637.2155019647116</v>
      </c>
      <c r="X49" s="310">
        <v>11424</v>
      </c>
      <c r="Y49" s="320" t="s">
        <v>135</v>
      </c>
    </row>
    <row r="50" spans="1:25" s="269" customFormat="1" ht="22.9" customHeight="1" x14ac:dyDescent="0.3">
      <c r="A50" s="295">
        <v>6</v>
      </c>
      <c r="B50" s="13" t="s">
        <v>69</v>
      </c>
      <c r="C50" s="13" t="s">
        <v>70</v>
      </c>
      <c r="D50" s="318" t="s">
        <v>71</v>
      </c>
      <c r="E50" s="89" t="s">
        <v>72</v>
      </c>
      <c r="F50" s="89">
        <v>95</v>
      </c>
      <c r="G50" s="12"/>
      <c r="H50" s="12"/>
      <c r="I50" s="325">
        <v>1971</v>
      </c>
      <c r="J50" s="325">
        <v>2017</v>
      </c>
      <c r="K50" s="332" t="s">
        <v>73</v>
      </c>
      <c r="L50" s="118">
        <v>9</v>
      </c>
      <c r="M50" s="347">
        <v>6</v>
      </c>
      <c r="N50" s="74">
        <v>11269.7</v>
      </c>
      <c r="O50" s="74">
        <v>11033.96</v>
      </c>
      <c r="P50" s="74">
        <v>10416.73</v>
      </c>
      <c r="Q50" s="347">
        <v>570</v>
      </c>
      <c r="R50" s="322">
        <f t="shared" si="2"/>
        <v>22646550</v>
      </c>
      <c r="S50" s="322">
        <v>0</v>
      </c>
      <c r="T50" s="322">
        <v>0</v>
      </c>
      <c r="U50" s="322">
        <v>0</v>
      </c>
      <c r="V50" s="323">
        <v>22646550</v>
      </c>
      <c r="W50" s="282">
        <f t="shared" si="3"/>
        <v>2052.440828134233</v>
      </c>
      <c r="X50" s="311">
        <v>11424</v>
      </c>
      <c r="Y50" s="321" t="s">
        <v>135</v>
      </c>
    </row>
    <row r="51" spans="1:25" s="269" customFormat="1" ht="22.9" customHeight="1" x14ac:dyDescent="0.3">
      <c r="A51" s="12">
        <v>7</v>
      </c>
      <c r="B51" s="13" t="s">
        <v>69</v>
      </c>
      <c r="C51" s="13" t="s">
        <v>70</v>
      </c>
      <c r="D51" s="318" t="s">
        <v>71</v>
      </c>
      <c r="E51" s="89" t="s">
        <v>72</v>
      </c>
      <c r="F51" s="89">
        <v>110</v>
      </c>
      <c r="G51" s="12"/>
      <c r="H51" s="12"/>
      <c r="I51" s="325">
        <v>1967</v>
      </c>
      <c r="J51" s="325"/>
      <c r="K51" s="63" t="s">
        <v>73</v>
      </c>
      <c r="L51" s="63">
        <v>5</v>
      </c>
      <c r="M51" s="376">
        <v>6</v>
      </c>
      <c r="N51" s="91">
        <v>5754.4</v>
      </c>
      <c r="O51" s="96">
        <v>5270.8</v>
      </c>
      <c r="P51" s="91">
        <v>4994.8</v>
      </c>
      <c r="Q51" s="376">
        <v>287</v>
      </c>
      <c r="R51" s="322">
        <f t="shared" si="2"/>
        <v>205720</v>
      </c>
      <c r="S51" s="322">
        <v>0</v>
      </c>
      <c r="T51" s="322">
        <v>0</v>
      </c>
      <c r="U51" s="322">
        <v>0</v>
      </c>
      <c r="V51" s="323">
        <v>205720</v>
      </c>
      <c r="W51" s="282">
        <f t="shared" si="3"/>
        <v>39.030128253775516</v>
      </c>
      <c r="X51" s="310">
        <v>11424</v>
      </c>
      <c r="Y51" s="320" t="s">
        <v>135</v>
      </c>
    </row>
    <row r="52" spans="1:25" s="269" customFormat="1" ht="22.9" customHeight="1" x14ac:dyDescent="0.3">
      <c r="A52" s="295">
        <v>8</v>
      </c>
      <c r="B52" s="13" t="s">
        <v>69</v>
      </c>
      <c r="C52" s="13" t="s">
        <v>70</v>
      </c>
      <c r="D52" s="318" t="s">
        <v>71</v>
      </c>
      <c r="E52" s="89" t="s">
        <v>72</v>
      </c>
      <c r="F52" s="89">
        <v>178</v>
      </c>
      <c r="G52" s="12"/>
      <c r="H52" s="12"/>
      <c r="I52" s="325">
        <v>1984</v>
      </c>
      <c r="J52" s="325">
        <v>2018</v>
      </c>
      <c r="K52" s="70" t="s">
        <v>75</v>
      </c>
      <c r="L52" s="69">
        <v>9</v>
      </c>
      <c r="M52" s="375">
        <v>3</v>
      </c>
      <c r="N52" s="71">
        <v>7975.5</v>
      </c>
      <c r="O52" s="71">
        <v>5491.2</v>
      </c>
      <c r="P52" s="67">
        <v>5206</v>
      </c>
      <c r="Q52" s="375">
        <v>240</v>
      </c>
      <c r="R52" s="322">
        <f t="shared" si="2"/>
        <v>10059390.6</v>
      </c>
      <c r="S52" s="322">
        <v>0</v>
      </c>
      <c r="T52" s="322">
        <v>0</v>
      </c>
      <c r="U52" s="322">
        <v>0</v>
      </c>
      <c r="V52" s="323">
        <v>10059390.6</v>
      </c>
      <c r="W52" s="282">
        <f t="shared" si="3"/>
        <v>1831.911166958042</v>
      </c>
      <c r="X52" s="311">
        <v>11424</v>
      </c>
      <c r="Y52" s="321" t="s">
        <v>135</v>
      </c>
    </row>
    <row r="53" spans="1:25" s="269" customFormat="1" ht="22.9" customHeight="1" x14ac:dyDescent="0.3">
      <c r="A53" s="12">
        <v>9</v>
      </c>
      <c r="B53" s="89" t="s">
        <v>69</v>
      </c>
      <c r="C53" s="89" t="s">
        <v>70</v>
      </c>
      <c r="D53" s="318" t="s">
        <v>71</v>
      </c>
      <c r="E53" s="89" t="s">
        <v>124</v>
      </c>
      <c r="F53" s="89">
        <v>20</v>
      </c>
      <c r="G53" s="12"/>
      <c r="H53" s="12"/>
      <c r="I53" s="325">
        <v>1985</v>
      </c>
      <c r="J53" s="325">
        <v>2015</v>
      </c>
      <c r="K53" s="70" t="s">
        <v>73</v>
      </c>
      <c r="L53" s="18">
        <v>9</v>
      </c>
      <c r="M53" s="347">
        <v>7</v>
      </c>
      <c r="N53" s="74">
        <v>20060.099999999999</v>
      </c>
      <c r="O53" s="74">
        <v>17097.7</v>
      </c>
      <c r="P53" s="74">
        <v>16684.2</v>
      </c>
      <c r="Q53" s="347">
        <v>623</v>
      </c>
      <c r="R53" s="322">
        <f t="shared" si="2"/>
        <v>69239212.5</v>
      </c>
      <c r="S53" s="322">
        <v>0</v>
      </c>
      <c r="T53" s="322">
        <v>0</v>
      </c>
      <c r="U53" s="322">
        <v>0</v>
      </c>
      <c r="V53" s="323">
        <v>69239212.5</v>
      </c>
      <c r="W53" s="282">
        <f t="shared" si="3"/>
        <v>4049.6214403106851</v>
      </c>
      <c r="X53" s="311">
        <v>11424</v>
      </c>
      <c r="Y53" s="321" t="s">
        <v>135</v>
      </c>
    </row>
    <row r="54" spans="1:25" s="269" customFormat="1" ht="22.9" customHeight="1" x14ac:dyDescent="0.3">
      <c r="A54" s="295">
        <v>10</v>
      </c>
      <c r="B54" s="13" t="s">
        <v>69</v>
      </c>
      <c r="C54" s="13" t="s">
        <v>70</v>
      </c>
      <c r="D54" s="318" t="s">
        <v>71</v>
      </c>
      <c r="E54" s="89" t="s">
        <v>124</v>
      </c>
      <c r="F54" s="89">
        <v>75</v>
      </c>
      <c r="G54" s="12"/>
      <c r="H54" s="12"/>
      <c r="I54" s="325">
        <v>2002</v>
      </c>
      <c r="J54" s="325"/>
      <c r="K54" s="70" t="s">
        <v>75</v>
      </c>
      <c r="L54" s="18">
        <v>9</v>
      </c>
      <c r="M54" s="347">
        <v>7</v>
      </c>
      <c r="N54" s="97">
        <v>15225.3</v>
      </c>
      <c r="O54" s="97">
        <v>13213.4</v>
      </c>
      <c r="P54" s="97">
        <v>13213.4</v>
      </c>
      <c r="Q54" s="379">
        <v>524</v>
      </c>
      <c r="R54" s="322">
        <f t="shared" si="2"/>
        <v>353060</v>
      </c>
      <c r="S54" s="322">
        <v>0</v>
      </c>
      <c r="T54" s="322">
        <v>0</v>
      </c>
      <c r="U54" s="322">
        <v>0</v>
      </c>
      <c r="V54" s="323">
        <v>353060</v>
      </c>
      <c r="W54" s="282">
        <f t="shared" si="3"/>
        <v>26.71984500582742</v>
      </c>
      <c r="X54" s="310">
        <v>11424</v>
      </c>
      <c r="Y54" s="320" t="s">
        <v>135</v>
      </c>
    </row>
    <row r="55" spans="1:25" s="269" customFormat="1" ht="22.9" customHeight="1" x14ac:dyDescent="0.3">
      <c r="A55" s="12">
        <v>11</v>
      </c>
      <c r="B55" s="13" t="s">
        <v>69</v>
      </c>
      <c r="C55" s="13" t="s">
        <v>70</v>
      </c>
      <c r="D55" s="318" t="s">
        <v>71</v>
      </c>
      <c r="E55" s="89" t="s">
        <v>124</v>
      </c>
      <c r="F55" s="89">
        <v>80</v>
      </c>
      <c r="G55" s="12"/>
      <c r="H55" s="12"/>
      <c r="I55" s="325">
        <v>1979</v>
      </c>
      <c r="J55" s="325"/>
      <c r="K55" s="70" t="s">
        <v>75</v>
      </c>
      <c r="L55" s="69">
        <v>5</v>
      </c>
      <c r="M55" s="375">
        <v>6</v>
      </c>
      <c r="N55" s="71">
        <v>5920.9</v>
      </c>
      <c r="O55" s="71">
        <v>4269.5</v>
      </c>
      <c r="P55" s="67">
        <v>4269.5</v>
      </c>
      <c r="Q55" s="375">
        <v>245</v>
      </c>
      <c r="R55" s="322">
        <f t="shared" si="2"/>
        <v>12879375.6</v>
      </c>
      <c r="S55" s="322">
        <v>0</v>
      </c>
      <c r="T55" s="322">
        <v>0</v>
      </c>
      <c r="U55" s="322">
        <v>0</v>
      </c>
      <c r="V55" s="323">
        <v>12879375.6</v>
      </c>
      <c r="W55" s="282">
        <f t="shared" si="3"/>
        <v>3016.6004450169808</v>
      </c>
      <c r="X55" s="311">
        <v>11424</v>
      </c>
      <c r="Y55" s="321" t="s">
        <v>135</v>
      </c>
    </row>
    <row r="56" spans="1:25" s="269" customFormat="1" ht="22.9" customHeight="1" x14ac:dyDescent="0.3">
      <c r="A56" s="295">
        <v>12</v>
      </c>
      <c r="B56" s="13" t="s">
        <v>69</v>
      </c>
      <c r="C56" s="13" t="s">
        <v>70</v>
      </c>
      <c r="D56" s="318" t="s">
        <v>71</v>
      </c>
      <c r="E56" s="89" t="s">
        <v>124</v>
      </c>
      <c r="F56" s="89">
        <v>84</v>
      </c>
      <c r="G56" s="12"/>
      <c r="H56" s="12"/>
      <c r="I56" s="325">
        <v>1979</v>
      </c>
      <c r="J56" s="325"/>
      <c r="K56" s="70" t="s">
        <v>75</v>
      </c>
      <c r="L56" s="18">
        <v>5</v>
      </c>
      <c r="M56" s="347">
        <v>4</v>
      </c>
      <c r="N56" s="97">
        <v>4889.2</v>
      </c>
      <c r="O56" s="97">
        <v>2816.8</v>
      </c>
      <c r="P56" s="75">
        <v>2816.8</v>
      </c>
      <c r="Q56" s="379">
        <v>150</v>
      </c>
      <c r="R56" s="322">
        <f t="shared" si="2"/>
        <v>369740</v>
      </c>
      <c r="S56" s="322">
        <v>0</v>
      </c>
      <c r="T56" s="322">
        <v>0</v>
      </c>
      <c r="U56" s="322">
        <v>0</v>
      </c>
      <c r="V56" s="323">
        <v>369740</v>
      </c>
      <c r="W56" s="282">
        <f t="shared" si="3"/>
        <v>131.2624254473161</v>
      </c>
      <c r="X56" s="310">
        <v>11424</v>
      </c>
      <c r="Y56" s="320" t="s">
        <v>135</v>
      </c>
    </row>
    <row r="57" spans="1:25" s="269" customFormat="1" ht="22.9" customHeight="1" x14ac:dyDescent="0.3">
      <c r="A57" s="12">
        <v>13</v>
      </c>
      <c r="B57" s="13" t="s">
        <v>69</v>
      </c>
      <c r="C57" s="13" t="s">
        <v>70</v>
      </c>
      <c r="D57" s="318" t="s">
        <v>71</v>
      </c>
      <c r="E57" s="89" t="s">
        <v>124</v>
      </c>
      <c r="F57" s="89">
        <v>108</v>
      </c>
      <c r="G57" s="12"/>
      <c r="H57" s="12"/>
      <c r="I57" s="325">
        <v>1982</v>
      </c>
      <c r="J57" s="325">
        <v>2017</v>
      </c>
      <c r="K57" s="332" t="s">
        <v>73</v>
      </c>
      <c r="L57" s="118">
        <v>12</v>
      </c>
      <c r="M57" s="347">
        <v>1</v>
      </c>
      <c r="N57" s="74">
        <v>5486.3</v>
      </c>
      <c r="O57" s="74">
        <v>4425</v>
      </c>
      <c r="P57" s="74">
        <v>3993.4</v>
      </c>
      <c r="Q57" s="347">
        <v>161</v>
      </c>
      <c r="R57" s="322">
        <f t="shared" si="2"/>
        <v>291900</v>
      </c>
      <c r="S57" s="322">
        <v>0</v>
      </c>
      <c r="T57" s="322">
        <v>0</v>
      </c>
      <c r="U57" s="322">
        <v>0</v>
      </c>
      <c r="V57" s="323">
        <v>291900</v>
      </c>
      <c r="W57" s="282">
        <f t="shared" si="3"/>
        <v>65.966101694915253</v>
      </c>
      <c r="X57" s="311">
        <v>11424</v>
      </c>
      <c r="Y57" s="321" t="s">
        <v>135</v>
      </c>
    </row>
    <row r="58" spans="1:25" s="269" customFormat="1" ht="22.9" customHeight="1" x14ac:dyDescent="0.3">
      <c r="A58" s="295">
        <v>14</v>
      </c>
      <c r="B58" s="13" t="s">
        <v>69</v>
      </c>
      <c r="C58" s="13" t="s">
        <v>70</v>
      </c>
      <c r="D58" s="318" t="s">
        <v>78</v>
      </c>
      <c r="E58" s="89" t="s">
        <v>125</v>
      </c>
      <c r="F58" s="89">
        <v>3</v>
      </c>
      <c r="G58" s="12"/>
      <c r="H58" s="12"/>
      <c r="I58" s="325">
        <v>1988</v>
      </c>
      <c r="J58" s="325">
        <v>2021</v>
      </c>
      <c r="K58" s="70" t="s">
        <v>75</v>
      </c>
      <c r="L58" s="69">
        <v>9</v>
      </c>
      <c r="M58" s="375">
        <v>3</v>
      </c>
      <c r="N58" s="71">
        <v>7837.9</v>
      </c>
      <c r="O58" s="71">
        <v>6184.2</v>
      </c>
      <c r="P58" s="67">
        <v>6174.4</v>
      </c>
      <c r="Q58" s="375">
        <v>350</v>
      </c>
      <c r="R58" s="322">
        <f t="shared" si="2"/>
        <v>10497937.800000001</v>
      </c>
      <c r="S58" s="322">
        <v>0</v>
      </c>
      <c r="T58" s="322">
        <v>0</v>
      </c>
      <c r="U58" s="322">
        <v>0</v>
      </c>
      <c r="V58" s="323">
        <v>10497937.800000001</v>
      </c>
      <c r="W58" s="282">
        <f t="shared" si="3"/>
        <v>1697.5417677306687</v>
      </c>
      <c r="X58" s="310">
        <v>11424</v>
      </c>
      <c r="Y58" s="320" t="s">
        <v>135</v>
      </c>
    </row>
    <row r="59" spans="1:25" s="269" customFormat="1" ht="22.9" customHeight="1" x14ac:dyDescent="0.3">
      <c r="A59" s="12">
        <v>15</v>
      </c>
      <c r="B59" s="13" t="s">
        <v>69</v>
      </c>
      <c r="C59" s="13" t="s">
        <v>70</v>
      </c>
      <c r="D59" s="318" t="s">
        <v>78</v>
      </c>
      <c r="E59" s="89" t="s">
        <v>125</v>
      </c>
      <c r="F59" s="89">
        <v>21</v>
      </c>
      <c r="G59" s="12"/>
      <c r="H59" s="12"/>
      <c r="I59" s="325">
        <v>1974</v>
      </c>
      <c r="J59" s="325"/>
      <c r="K59" s="65" t="s">
        <v>73</v>
      </c>
      <c r="L59" s="66">
        <v>5</v>
      </c>
      <c r="M59" s="377">
        <v>2</v>
      </c>
      <c r="N59" s="326">
        <v>3099.9</v>
      </c>
      <c r="O59" s="67">
        <v>2882.9</v>
      </c>
      <c r="P59" s="326">
        <v>2621.6</v>
      </c>
      <c r="Q59" s="347">
        <v>257</v>
      </c>
      <c r="R59" s="322">
        <f t="shared" si="2"/>
        <v>11637528</v>
      </c>
      <c r="S59" s="322">
        <v>0</v>
      </c>
      <c r="T59" s="322">
        <v>0</v>
      </c>
      <c r="U59" s="322">
        <v>0</v>
      </c>
      <c r="V59" s="323">
        <v>11637528</v>
      </c>
      <c r="W59" s="282">
        <f t="shared" si="3"/>
        <v>4036.7435568351311</v>
      </c>
      <c r="X59" s="311">
        <v>11424</v>
      </c>
      <c r="Y59" s="321" t="s">
        <v>135</v>
      </c>
    </row>
    <row r="60" spans="1:25" s="269" customFormat="1" ht="22.9" customHeight="1" thickBot="1" x14ac:dyDescent="0.35">
      <c r="A60" s="295">
        <v>16</v>
      </c>
      <c r="B60" s="314" t="s">
        <v>69</v>
      </c>
      <c r="C60" s="314" t="s">
        <v>70</v>
      </c>
      <c r="D60" s="319" t="s">
        <v>78</v>
      </c>
      <c r="E60" s="315" t="s">
        <v>125</v>
      </c>
      <c r="F60" s="315">
        <v>30</v>
      </c>
      <c r="G60" s="316"/>
      <c r="H60" s="316"/>
      <c r="I60" s="333">
        <v>1980</v>
      </c>
      <c r="J60" s="333">
        <v>2017</v>
      </c>
      <c r="K60" s="334" t="s">
        <v>75</v>
      </c>
      <c r="L60" s="335">
        <v>9</v>
      </c>
      <c r="M60" s="378">
        <v>3</v>
      </c>
      <c r="N60" s="345">
        <v>6488.8</v>
      </c>
      <c r="O60" s="345">
        <v>5567.7</v>
      </c>
      <c r="P60" s="345">
        <v>4595.5</v>
      </c>
      <c r="Q60" s="378">
        <v>327</v>
      </c>
      <c r="R60" s="336">
        <f t="shared" si="2"/>
        <v>480940</v>
      </c>
      <c r="S60" s="336">
        <v>0</v>
      </c>
      <c r="T60" s="336">
        <v>0</v>
      </c>
      <c r="U60" s="336">
        <v>0</v>
      </c>
      <c r="V60" s="337">
        <v>480940</v>
      </c>
      <c r="W60" s="274">
        <f t="shared" si="3"/>
        <v>86.380372505702539</v>
      </c>
      <c r="X60" s="338">
        <v>11424</v>
      </c>
      <c r="Y60" s="339" t="s">
        <v>135</v>
      </c>
    </row>
    <row r="61" spans="1:25" s="269" customFormat="1" ht="23.25" customHeight="1" thickBot="1" x14ac:dyDescent="0.35">
      <c r="A61" s="397" t="s">
        <v>127</v>
      </c>
      <c r="B61" s="398"/>
      <c r="C61" s="398"/>
      <c r="D61" s="398"/>
      <c r="E61" s="399"/>
      <c r="F61" s="283"/>
      <c r="G61" s="284"/>
      <c r="H61" s="284"/>
      <c r="I61" s="284"/>
      <c r="J61" s="284"/>
      <c r="K61" s="284"/>
      <c r="L61" s="284"/>
      <c r="M61" s="284"/>
      <c r="N61" s="285">
        <f>SUM(N45:N60)</f>
        <v>114909.9</v>
      </c>
      <c r="O61" s="285">
        <f>SUM(O45:O60)</f>
        <v>96978.959999999977</v>
      </c>
      <c r="P61" s="285">
        <f>SUM(P45:P60)</f>
        <v>92683.829999999987</v>
      </c>
      <c r="Q61" s="286">
        <f>SUM(Q45:Q60)</f>
        <v>4355</v>
      </c>
      <c r="R61" s="285">
        <f t="shared" si="2"/>
        <v>206886338.70000002</v>
      </c>
      <c r="S61" s="285">
        <v>0</v>
      </c>
      <c r="T61" s="285">
        <v>0</v>
      </c>
      <c r="U61" s="285">
        <v>0</v>
      </c>
      <c r="V61" s="285">
        <f>SUM(V45:V60)</f>
        <v>206886338.70000002</v>
      </c>
      <c r="W61" s="285">
        <f t="shared" si="3"/>
        <v>2133.3115832547601</v>
      </c>
      <c r="X61" s="287">
        <v>11424</v>
      </c>
      <c r="Y61" s="288" t="s">
        <v>110</v>
      </c>
    </row>
    <row r="62" spans="1:25" s="269" customFormat="1" ht="22.9" customHeight="1" thickBot="1" x14ac:dyDescent="0.35">
      <c r="A62" s="271"/>
      <c r="B62" s="271"/>
      <c r="C62" s="271"/>
      <c r="D62" s="271"/>
      <c r="E62" s="271"/>
      <c r="F62" s="270"/>
      <c r="G62" s="271"/>
      <c r="H62" s="271"/>
      <c r="I62" s="271"/>
      <c r="J62" s="271"/>
      <c r="K62" s="271"/>
      <c r="L62" s="271"/>
      <c r="M62" s="271"/>
      <c r="N62" s="274"/>
      <c r="O62" s="274"/>
      <c r="P62" s="274"/>
      <c r="Q62" s="275"/>
      <c r="R62" s="274"/>
      <c r="S62" s="274"/>
      <c r="T62" s="274"/>
      <c r="U62" s="274"/>
      <c r="V62" s="274"/>
      <c r="W62" s="274"/>
      <c r="X62" s="338"/>
      <c r="Y62" s="277"/>
    </row>
    <row r="63" spans="1:25" s="269" customFormat="1" ht="22.9" customHeight="1" thickBot="1" x14ac:dyDescent="0.35">
      <c r="A63" s="390" t="s">
        <v>126</v>
      </c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2"/>
    </row>
    <row r="64" spans="1:25" s="269" customFormat="1" ht="22.9" customHeight="1" x14ac:dyDescent="0.3">
      <c r="A64" s="12">
        <v>1</v>
      </c>
      <c r="B64" s="293" t="s">
        <v>69</v>
      </c>
      <c r="C64" s="293" t="s">
        <v>70</v>
      </c>
      <c r="D64" s="317" t="s">
        <v>78</v>
      </c>
      <c r="E64" s="312" t="s">
        <v>123</v>
      </c>
      <c r="F64" s="312">
        <v>6</v>
      </c>
      <c r="G64" s="295"/>
      <c r="H64" s="295"/>
      <c r="I64" s="324">
        <v>1988</v>
      </c>
      <c r="J64" s="324">
        <v>2016</v>
      </c>
      <c r="K64" s="348" t="s">
        <v>73</v>
      </c>
      <c r="L64" s="349">
        <v>9</v>
      </c>
      <c r="M64" s="350">
        <v>1</v>
      </c>
      <c r="N64" s="351">
        <v>6802.6</v>
      </c>
      <c r="O64" s="351">
        <v>3447.8</v>
      </c>
      <c r="P64" s="352">
        <v>3354.8</v>
      </c>
      <c r="Q64" s="353">
        <v>293</v>
      </c>
      <c r="R64" s="322">
        <f t="shared" ref="R64:R71" si="4">S64+T64+U64+V64</f>
        <v>10286043.6</v>
      </c>
      <c r="S64" s="322">
        <v>0</v>
      </c>
      <c r="T64" s="322">
        <v>0</v>
      </c>
      <c r="U64" s="322">
        <v>0</v>
      </c>
      <c r="V64" s="322">
        <v>10286043.6</v>
      </c>
      <c r="W64" s="282">
        <f t="shared" ref="W64:W71" si="5">R64/O64</f>
        <v>2983.3643482800626</v>
      </c>
      <c r="X64" s="369">
        <v>11424</v>
      </c>
      <c r="Y64" s="372" t="s">
        <v>136</v>
      </c>
    </row>
    <row r="65" spans="1:25" s="269" customFormat="1" ht="22.9" customHeight="1" x14ac:dyDescent="0.3">
      <c r="A65" s="295">
        <v>2</v>
      </c>
      <c r="B65" s="13" t="s">
        <v>69</v>
      </c>
      <c r="C65" s="13" t="s">
        <v>70</v>
      </c>
      <c r="D65" s="318" t="s">
        <v>78</v>
      </c>
      <c r="E65" s="89" t="s">
        <v>128</v>
      </c>
      <c r="F65" s="89">
        <v>22</v>
      </c>
      <c r="G65" s="12"/>
      <c r="H65" s="12"/>
      <c r="I65" s="325">
        <v>1970</v>
      </c>
      <c r="J65" s="325"/>
      <c r="K65" s="354" t="s">
        <v>73</v>
      </c>
      <c r="L65" s="349">
        <v>5</v>
      </c>
      <c r="M65" s="350">
        <v>3</v>
      </c>
      <c r="N65" s="351">
        <v>3319.4</v>
      </c>
      <c r="O65" s="351">
        <v>525.5</v>
      </c>
      <c r="P65" s="352">
        <v>2793.9</v>
      </c>
      <c r="Q65" s="353">
        <v>197</v>
      </c>
      <c r="R65" s="322">
        <f t="shared" si="4"/>
        <v>7208833.7999999998</v>
      </c>
      <c r="S65" s="322">
        <v>0</v>
      </c>
      <c r="T65" s="322">
        <v>0</v>
      </c>
      <c r="U65" s="322">
        <v>0</v>
      </c>
      <c r="V65" s="323">
        <v>7208833.7999999998</v>
      </c>
      <c r="W65" s="282">
        <f t="shared" si="5"/>
        <v>13718.047193149381</v>
      </c>
      <c r="X65" s="371">
        <v>11424</v>
      </c>
      <c r="Y65" s="370" t="s">
        <v>136</v>
      </c>
    </row>
    <row r="66" spans="1:25" s="269" customFormat="1" ht="22.9" customHeight="1" x14ac:dyDescent="0.3">
      <c r="A66" s="12">
        <v>3</v>
      </c>
      <c r="B66" s="89" t="s">
        <v>69</v>
      </c>
      <c r="C66" s="89" t="s">
        <v>70</v>
      </c>
      <c r="D66" s="318" t="s">
        <v>78</v>
      </c>
      <c r="E66" s="89" t="s">
        <v>120</v>
      </c>
      <c r="F66" s="89">
        <v>42</v>
      </c>
      <c r="G66" s="12"/>
      <c r="H66" s="12"/>
      <c r="I66" s="325">
        <v>1989</v>
      </c>
      <c r="J66" s="325">
        <v>2016</v>
      </c>
      <c r="K66" s="355" t="s">
        <v>75</v>
      </c>
      <c r="L66" s="325">
        <v>9</v>
      </c>
      <c r="M66" s="325">
        <v>1</v>
      </c>
      <c r="N66" s="325">
        <v>7495.4</v>
      </c>
      <c r="O66" s="325">
        <v>5519.9</v>
      </c>
      <c r="P66" s="325">
        <v>5519.9</v>
      </c>
      <c r="Q66" s="325">
        <v>316</v>
      </c>
      <c r="R66" s="322">
        <f t="shared" si="4"/>
        <v>9535453.1999999993</v>
      </c>
      <c r="S66" s="322">
        <v>0</v>
      </c>
      <c r="T66" s="322">
        <v>0</v>
      </c>
      <c r="U66" s="322">
        <v>0</v>
      </c>
      <c r="V66" s="323">
        <v>9535453.1999999993</v>
      </c>
      <c r="W66" s="282">
        <f t="shared" si="5"/>
        <v>1727.468468631678</v>
      </c>
      <c r="X66" s="369">
        <v>11424</v>
      </c>
      <c r="Y66" s="372" t="s">
        <v>136</v>
      </c>
    </row>
    <row r="67" spans="1:25" s="269" customFormat="1" ht="22.9" customHeight="1" x14ac:dyDescent="0.3">
      <c r="A67" s="295">
        <v>4</v>
      </c>
      <c r="B67" s="13" t="s">
        <v>69</v>
      </c>
      <c r="C67" s="13" t="s">
        <v>70</v>
      </c>
      <c r="D67" s="318" t="s">
        <v>78</v>
      </c>
      <c r="E67" s="89" t="s">
        <v>129</v>
      </c>
      <c r="F67" s="89">
        <v>6</v>
      </c>
      <c r="G67" s="12"/>
      <c r="H67" s="12"/>
      <c r="I67" s="325">
        <v>1973</v>
      </c>
      <c r="J67" s="325">
        <v>1973</v>
      </c>
      <c r="K67" s="348" t="s">
        <v>73</v>
      </c>
      <c r="L67" s="356">
        <v>5</v>
      </c>
      <c r="M67" s="357">
        <v>1</v>
      </c>
      <c r="N67" s="358">
        <v>3370.2</v>
      </c>
      <c r="O67" s="358">
        <v>1221.9000000000001</v>
      </c>
      <c r="P67" s="359">
        <v>2148.3000000000002</v>
      </c>
      <c r="Q67" s="360">
        <v>177</v>
      </c>
      <c r="R67" s="322">
        <f t="shared" si="4"/>
        <v>7315308</v>
      </c>
      <c r="S67" s="322">
        <v>0</v>
      </c>
      <c r="T67" s="322">
        <v>0</v>
      </c>
      <c r="U67" s="322">
        <v>0</v>
      </c>
      <c r="V67" s="323">
        <v>7315308</v>
      </c>
      <c r="W67" s="282">
        <f t="shared" si="5"/>
        <v>5986.8303461821752</v>
      </c>
      <c r="X67" s="369">
        <v>11424</v>
      </c>
      <c r="Y67" s="370" t="s">
        <v>136</v>
      </c>
    </row>
    <row r="68" spans="1:25" s="269" customFormat="1" ht="22.9" customHeight="1" x14ac:dyDescent="0.3">
      <c r="A68" s="12">
        <v>5</v>
      </c>
      <c r="B68" s="312" t="s">
        <v>69</v>
      </c>
      <c r="C68" s="312" t="s">
        <v>70</v>
      </c>
      <c r="D68" s="317" t="s">
        <v>71</v>
      </c>
      <c r="E68" s="312" t="s">
        <v>124</v>
      </c>
      <c r="F68" s="312">
        <v>8</v>
      </c>
      <c r="G68" s="295"/>
      <c r="H68" s="295"/>
      <c r="I68" s="325">
        <v>1986</v>
      </c>
      <c r="J68" s="325">
        <v>2015</v>
      </c>
      <c r="K68" s="325" t="s">
        <v>73</v>
      </c>
      <c r="L68" s="325">
        <v>9</v>
      </c>
      <c r="M68" s="325">
        <v>7</v>
      </c>
      <c r="N68" s="361">
        <v>20258</v>
      </c>
      <c r="O68" s="361">
        <v>17294.7</v>
      </c>
      <c r="P68" s="361">
        <v>16573.599999999999</v>
      </c>
      <c r="Q68" s="362">
        <v>624</v>
      </c>
      <c r="R68" s="322">
        <f t="shared" si="4"/>
        <v>69611302.5</v>
      </c>
      <c r="S68" s="322">
        <v>0</v>
      </c>
      <c r="T68" s="322">
        <v>0</v>
      </c>
      <c r="U68" s="322">
        <v>0</v>
      </c>
      <c r="V68" s="323">
        <v>69611302.5</v>
      </c>
      <c r="W68" s="282">
        <f t="shared" si="5"/>
        <v>4025.0078058595986</v>
      </c>
      <c r="X68" s="371">
        <v>11424</v>
      </c>
      <c r="Y68" s="372" t="s">
        <v>136</v>
      </c>
    </row>
    <row r="69" spans="1:25" s="269" customFormat="1" ht="22.9" customHeight="1" x14ac:dyDescent="0.3">
      <c r="A69" s="295">
        <v>6</v>
      </c>
      <c r="B69" s="13" t="s">
        <v>69</v>
      </c>
      <c r="C69" s="13" t="s">
        <v>70</v>
      </c>
      <c r="D69" s="318" t="s">
        <v>130</v>
      </c>
      <c r="E69" s="89" t="s">
        <v>131</v>
      </c>
      <c r="F69" s="89">
        <v>1</v>
      </c>
      <c r="G69" s="12"/>
      <c r="H69" s="12"/>
      <c r="I69" s="325">
        <v>1978</v>
      </c>
      <c r="J69" s="325">
        <v>2019</v>
      </c>
      <c r="K69" s="363" t="s">
        <v>73</v>
      </c>
      <c r="L69" s="364" t="s">
        <v>137</v>
      </c>
      <c r="M69" s="364">
        <v>10</v>
      </c>
      <c r="N69" s="361">
        <v>15226.9</v>
      </c>
      <c r="O69" s="361">
        <v>14862.3</v>
      </c>
      <c r="P69" s="361">
        <v>14591</v>
      </c>
      <c r="Q69" s="362">
        <v>533</v>
      </c>
      <c r="R69" s="322">
        <f t="shared" si="4"/>
        <v>33723018</v>
      </c>
      <c r="S69" s="322">
        <v>0</v>
      </c>
      <c r="T69" s="322">
        <v>0</v>
      </c>
      <c r="U69" s="322">
        <v>0</v>
      </c>
      <c r="V69" s="323">
        <v>33723018</v>
      </c>
      <c r="W69" s="282">
        <f t="shared" si="5"/>
        <v>2269.0309036959288</v>
      </c>
      <c r="X69" s="371">
        <v>11424</v>
      </c>
      <c r="Y69" s="372" t="s">
        <v>136</v>
      </c>
    </row>
    <row r="70" spans="1:25" s="269" customFormat="1" ht="22.9" customHeight="1" thickBot="1" x14ac:dyDescent="0.35">
      <c r="A70" s="12">
        <v>7</v>
      </c>
      <c r="B70" s="314" t="s">
        <v>69</v>
      </c>
      <c r="C70" s="314" t="s">
        <v>70</v>
      </c>
      <c r="D70" s="319" t="s">
        <v>78</v>
      </c>
      <c r="E70" s="315" t="s">
        <v>125</v>
      </c>
      <c r="F70" s="315">
        <v>7</v>
      </c>
      <c r="G70" s="316"/>
      <c r="H70" s="316"/>
      <c r="I70" s="333">
        <v>1989</v>
      </c>
      <c r="J70" s="333">
        <v>2020</v>
      </c>
      <c r="K70" s="365" t="s">
        <v>73</v>
      </c>
      <c r="L70" s="366">
        <v>12</v>
      </c>
      <c r="M70" s="366">
        <v>2</v>
      </c>
      <c r="N70" s="367">
        <v>7579.1</v>
      </c>
      <c r="O70" s="367">
        <v>5569.3</v>
      </c>
      <c r="P70" s="367">
        <v>5569.3</v>
      </c>
      <c r="Q70" s="368">
        <v>145</v>
      </c>
      <c r="R70" s="336">
        <f t="shared" si="4"/>
        <v>10221737.4</v>
      </c>
      <c r="S70" s="336">
        <v>0</v>
      </c>
      <c r="T70" s="336">
        <v>0</v>
      </c>
      <c r="U70" s="336">
        <v>0</v>
      </c>
      <c r="V70" s="337">
        <v>10221737.4</v>
      </c>
      <c r="W70" s="274">
        <f t="shared" si="5"/>
        <v>1835.3720216185159</v>
      </c>
      <c r="X70" s="373">
        <v>11424</v>
      </c>
      <c r="Y70" s="370" t="s">
        <v>136</v>
      </c>
    </row>
    <row r="71" spans="1:25" s="269" customFormat="1" ht="27" customHeight="1" thickBot="1" x14ac:dyDescent="0.35">
      <c r="A71" s="393" t="s">
        <v>132</v>
      </c>
      <c r="B71" s="394"/>
      <c r="C71" s="394"/>
      <c r="D71" s="394"/>
      <c r="E71" s="395"/>
      <c r="F71" s="283"/>
      <c r="G71" s="284"/>
      <c r="H71" s="284"/>
      <c r="I71" s="284"/>
      <c r="J71" s="284"/>
      <c r="K71" s="284"/>
      <c r="L71" s="284"/>
      <c r="M71" s="284"/>
      <c r="N71" s="285">
        <f>SUM(N64:N70)</f>
        <v>64051.600000000006</v>
      </c>
      <c r="O71" s="285">
        <f>SUM(O64:O70)</f>
        <v>48441.400000000009</v>
      </c>
      <c r="P71" s="285">
        <f>SUM(P64:P70)</f>
        <v>50550.8</v>
      </c>
      <c r="Q71" s="286">
        <f>SUM(Q64:Q70)</f>
        <v>2285</v>
      </c>
      <c r="R71" s="285">
        <f t="shared" si="4"/>
        <v>147901696.5</v>
      </c>
      <c r="S71" s="285">
        <v>0</v>
      </c>
      <c r="T71" s="285">
        <v>0</v>
      </c>
      <c r="U71" s="285">
        <v>0</v>
      </c>
      <c r="V71" s="285">
        <f>SUM(V64:V70)</f>
        <v>147901696.5</v>
      </c>
      <c r="W71" s="285">
        <f t="shared" si="5"/>
        <v>3053.20854682152</v>
      </c>
      <c r="X71" s="287">
        <v>11424</v>
      </c>
      <c r="Y71" s="288" t="s">
        <v>110</v>
      </c>
    </row>
    <row r="72" spans="1:25" s="269" customFormat="1" ht="22.9" customHeight="1" x14ac:dyDescent="0.3">
      <c r="A72" s="340"/>
      <c r="B72" s="340"/>
      <c r="C72" s="340"/>
      <c r="D72" s="340"/>
      <c r="E72" s="340"/>
      <c r="F72" s="341"/>
      <c r="G72" s="340"/>
      <c r="H72" s="340"/>
      <c r="I72" s="340"/>
      <c r="J72" s="340"/>
      <c r="K72" s="340"/>
      <c r="L72" s="340"/>
      <c r="M72" s="340"/>
      <c r="N72" s="282"/>
      <c r="O72" s="282"/>
      <c r="P72" s="282"/>
      <c r="Q72" s="342"/>
      <c r="R72" s="282"/>
      <c r="S72" s="282"/>
      <c r="T72" s="282"/>
      <c r="U72" s="282"/>
      <c r="V72" s="282"/>
      <c r="W72" s="282"/>
      <c r="X72" s="343"/>
      <c r="Y72" s="344"/>
    </row>
    <row r="73" spans="1:25" s="269" customFormat="1" ht="22.9" customHeight="1" x14ac:dyDescent="0.3">
      <c r="A73" s="272"/>
      <c r="B73" s="272"/>
      <c r="C73" s="272"/>
      <c r="D73" s="272"/>
      <c r="E73" s="272"/>
      <c r="F73" s="273"/>
      <c r="G73" s="272"/>
      <c r="H73" s="272"/>
      <c r="I73" s="272"/>
      <c r="J73" s="272"/>
      <c r="K73" s="272"/>
      <c r="L73" s="272"/>
      <c r="M73" s="272"/>
      <c r="N73" s="278"/>
      <c r="O73" s="278"/>
      <c r="P73" s="278"/>
      <c r="Q73" s="279"/>
      <c r="R73" s="278"/>
      <c r="S73" s="278"/>
      <c r="T73" s="278"/>
      <c r="U73" s="278"/>
      <c r="V73" s="278"/>
      <c r="W73" s="278"/>
      <c r="X73" s="280"/>
      <c r="Y73" s="281"/>
    </row>
    <row r="74" spans="1:25" ht="21" customHeight="1" x14ac:dyDescent="0.25">
      <c r="A74" s="52" t="s">
        <v>82</v>
      </c>
    </row>
  </sheetData>
  <sheetProtection autoFilter="0"/>
  <autoFilter ref="A10:AF10"/>
  <mergeCells count="35"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R6:V6"/>
    <mergeCell ref="A63:Y63"/>
    <mergeCell ref="A71:E71"/>
    <mergeCell ref="Q6:Q8"/>
    <mergeCell ref="A42:E42"/>
    <mergeCell ref="A44:Y44"/>
    <mergeCell ref="A61:E61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B7:B9"/>
    <mergeCell ref="I7:I9"/>
    <mergeCell ref="X6:X8"/>
    <mergeCell ref="M6:M9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stopIfTrue="1" id="{A22C504A-2C9A-413B-A6F1-17276ACD5AD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J36:O38 J14:O14 J23:J27 J30:O31 J12:O12 L23:O27 F42:H43 J19:O21 F61:H62 F71:H73</xm:sqref>
        </x14:conditionalFormatting>
        <x14:conditionalFormatting xmlns:xm="http://schemas.microsoft.com/office/excel/2006/main">
          <x14:cfRule type="expression" priority="6" stopIfTrue="1" id="{92801DB7-E6D3-45FC-A003-BB7C351757C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D18:D21</xm:sqref>
        </x14:conditionalFormatting>
        <x14:conditionalFormatting xmlns:xm="http://schemas.microsoft.com/office/excel/2006/main">
          <x14:cfRule type="expression" priority="5" stopIfTrue="1" id="{F5F492C8-22CC-4951-AF70-EE714000BC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D15:D16</xm:sqref>
        </x14:conditionalFormatting>
        <x14:conditionalFormatting xmlns:xm="http://schemas.microsoft.com/office/excel/2006/main">
          <x14:cfRule type="expression" priority="4" stopIfTrue="1" id="{4EF043B7-4CD9-4890-BC33-D961A33139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D22:D27</xm:sqref>
        </x14:conditionalFormatting>
        <x14:conditionalFormatting xmlns:xm="http://schemas.microsoft.com/office/excel/2006/main">
          <x14:cfRule type="expression" priority="2" stopIfTrue="1" id="{BE65F295-E764-466C-A04D-6BA2A21497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" stopIfTrue="1" id="{94B6C473-2700-4FF0-906E-BAE4AA8FDD8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K45:M45 O45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S80"/>
  <sheetViews>
    <sheetView view="pageBreakPreview" topLeftCell="B1" zoomScale="60" zoomScaleNormal="70" workbookViewId="0">
      <selection activeCell="K3" sqref="K3"/>
    </sheetView>
  </sheetViews>
  <sheetFormatPr defaultColWidth="9.140625" defaultRowHeight="20.25" x14ac:dyDescent="0.3"/>
  <cols>
    <col min="1" max="1" width="7.5703125" style="124" customWidth="1"/>
    <col min="2" max="2" width="9.42578125" style="125" customWidth="1"/>
    <col min="3" max="3" width="13.28515625" style="126" customWidth="1"/>
    <col min="4" max="4" width="13.7109375" style="126" customWidth="1"/>
    <col min="5" max="5" width="22.5703125" style="127" customWidth="1"/>
    <col min="6" max="6" width="7.5703125" style="128" customWidth="1"/>
    <col min="7" max="8" width="4.5703125" style="128" customWidth="1"/>
    <col min="9" max="9" width="22" style="129" customWidth="1"/>
    <col min="10" max="10" width="8.42578125" style="129" customWidth="1"/>
    <col min="11" max="11" width="8.7109375" style="129" customWidth="1"/>
    <col min="12" max="12" width="8.140625" style="129" customWidth="1"/>
    <col min="13" max="13" width="9.28515625" style="129" customWidth="1"/>
    <col min="14" max="14" width="7.85546875" style="129" customWidth="1"/>
    <col min="15" max="15" width="8.7109375" style="129" customWidth="1"/>
    <col min="16" max="16" width="5.5703125" style="129" customWidth="1"/>
    <col min="17" max="17" width="20.7109375" style="129" customWidth="1"/>
    <col min="18" max="18" width="15.5703125" style="129" customWidth="1"/>
    <col min="19" max="19" width="23.5703125" style="129" customWidth="1"/>
    <col min="20" max="20" width="7" style="129" customWidth="1"/>
    <col min="21" max="21" width="7.7109375" style="129" customWidth="1"/>
    <col min="22" max="22" width="15" style="129" customWidth="1"/>
    <col min="23" max="23" width="22.7109375" style="129" customWidth="1"/>
    <col min="24" max="24" width="13.28515625" style="129" customWidth="1"/>
    <col min="25" max="25" width="18.7109375" style="129" customWidth="1"/>
    <col min="26" max="27" width="7" style="129" customWidth="1"/>
    <col min="28" max="28" width="8" style="129" customWidth="1"/>
    <col min="29" max="29" width="8.7109375" style="129" customWidth="1"/>
    <col min="30" max="30" width="9.140625" style="129" customWidth="1"/>
    <col min="31" max="31" width="8.42578125" style="129" customWidth="1"/>
    <col min="32" max="34" width="7" style="129" customWidth="1"/>
    <col min="35" max="35" width="7.7109375" style="129" customWidth="1"/>
    <col min="36" max="43" width="7" style="129" customWidth="1"/>
    <col min="44" max="44" width="19.85546875" style="129" customWidth="1"/>
    <col min="45" max="45" width="15.5703125" style="129" customWidth="1"/>
    <col min="46" max="46" width="9.140625" style="129"/>
    <col min="47" max="47" width="15.28515625" style="129" bestFit="1" customWidth="1"/>
    <col min="48" max="48" width="15.28515625" style="129" customWidth="1"/>
    <col min="49" max="16384" width="9.140625" style="129"/>
  </cols>
  <sheetData>
    <row r="1" spans="1:45" ht="28.15" customHeight="1" x14ac:dyDescent="0.3">
      <c r="J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408"/>
      <c r="X1" s="408"/>
      <c r="Y1" s="408"/>
      <c r="Z1" s="408"/>
      <c r="AA1" s="408"/>
      <c r="AB1" s="408"/>
      <c r="AC1" s="408"/>
      <c r="AD1" s="408"/>
      <c r="AE1" s="408"/>
      <c r="AF1" s="130"/>
      <c r="AG1" s="130"/>
      <c r="AH1" s="408" t="s">
        <v>83</v>
      </c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</row>
    <row r="2" spans="1:45" ht="51.75" customHeight="1" x14ac:dyDescent="0.3">
      <c r="J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1"/>
      <c r="X2" s="131"/>
      <c r="Y2" s="131"/>
      <c r="Z2" s="131"/>
      <c r="AA2" s="131"/>
      <c r="AB2" s="131"/>
      <c r="AC2" s="131"/>
      <c r="AD2" s="131"/>
      <c r="AE2" s="131"/>
      <c r="AF2" s="408" t="s">
        <v>133</v>
      </c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</row>
    <row r="3" spans="1:45" ht="44.25" customHeight="1" x14ac:dyDescent="0.3">
      <c r="J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131"/>
      <c r="Y3" s="131"/>
      <c r="Z3" s="131"/>
      <c r="AA3" s="131"/>
      <c r="AB3" s="131"/>
      <c r="AC3" s="131"/>
      <c r="AD3" s="131"/>
      <c r="AE3" s="131"/>
      <c r="AF3" s="130"/>
      <c r="AG3" s="130"/>
      <c r="AH3" s="131"/>
      <c r="AI3" s="423" t="s">
        <v>140</v>
      </c>
      <c r="AJ3" s="423"/>
      <c r="AK3" s="423"/>
      <c r="AL3" s="423"/>
      <c r="AM3" s="423"/>
      <c r="AN3" s="423"/>
      <c r="AO3" s="423"/>
      <c r="AP3" s="423"/>
      <c r="AQ3" s="423"/>
      <c r="AR3" s="423"/>
      <c r="AS3" s="423"/>
    </row>
    <row r="4" spans="1:45" ht="27.75" customHeight="1" x14ac:dyDescent="0.3">
      <c r="J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1"/>
      <c r="X4" s="131"/>
      <c r="Y4" s="131"/>
      <c r="Z4" s="131"/>
      <c r="AA4" s="131"/>
      <c r="AB4" s="131"/>
      <c r="AC4" s="131"/>
      <c r="AD4" s="131"/>
      <c r="AE4" s="131"/>
      <c r="AF4" s="130"/>
      <c r="AG4" s="130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</row>
    <row r="5" spans="1:45" ht="57" customHeight="1" x14ac:dyDescent="0.3">
      <c r="A5" s="414" t="s">
        <v>105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5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</row>
    <row r="6" spans="1:45" ht="48" customHeight="1" x14ac:dyDescent="0.3">
      <c r="A6" s="404" t="s">
        <v>33</v>
      </c>
      <c r="B6" s="407" t="s">
        <v>1</v>
      </c>
      <c r="C6" s="407"/>
      <c r="D6" s="407"/>
      <c r="E6" s="407"/>
      <c r="F6" s="407"/>
      <c r="G6" s="407"/>
      <c r="H6" s="407"/>
      <c r="I6" s="407" t="s">
        <v>34</v>
      </c>
      <c r="J6" s="407" t="s">
        <v>35</v>
      </c>
      <c r="K6" s="407"/>
      <c r="L6" s="407"/>
      <c r="M6" s="407"/>
      <c r="N6" s="407"/>
      <c r="O6" s="407"/>
      <c r="P6" s="413" t="s">
        <v>36</v>
      </c>
      <c r="Q6" s="413"/>
      <c r="R6" s="413" t="s">
        <v>37</v>
      </c>
      <c r="S6" s="413"/>
      <c r="T6" s="413" t="s">
        <v>38</v>
      </c>
      <c r="U6" s="413"/>
      <c r="V6" s="413" t="s">
        <v>39</v>
      </c>
      <c r="W6" s="413"/>
      <c r="X6" s="409" t="s">
        <v>40</v>
      </c>
      <c r="Y6" s="410"/>
      <c r="Z6" s="413" t="s">
        <v>41</v>
      </c>
      <c r="AA6" s="413"/>
      <c r="AB6" s="413" t="s">
        <v>42</v>
      </c>
      <c r="AC6" s="413"/>
      <c r="AD6" s="413" t="s">
        <v>43</v>
      </c>
      <c r="AE6" s="413"/>
      <c r="AF6" s="413" t="s">
        <v>44</v>
      </c>
      <c r="AG6" s="413"/>
      <c r="AH6" s="407" t="s">
        <v>45</v>
      </c>
      <c r="AI6" s="407"/>
      <c r="AJ6" s="407"/>
      <c r="AK6" s="407"/>
      <c r="AL6" s="407"/>
      <c r="AM6" s="407"/>
      <c r="AN6" s="407"/>
      <c r="AO6" s="407"/>
      <c r="AP6" s="407"/>
      <c r="AQ6" s="407"/>
      <c r="AR6" s="413" t="s">
        <v>46</v>
      </c>
      <c r="AS6" s="413" t="s">
        <v>47</v>
      </c>
    </row>
    <row r="7" spans="1:45" ht="198" customHeight="1" x14ac:dyDescent="0.3">
      <c r="A7" s="405"/>
      <c r="B7" s="413" t="s">
        <v>13</v>
      </c>
      <c r="C7" s="413" t="s">
        <v>14</v>
      </c>
      <c r="D7" s="413" t="s">
        <v>15</v>
      </c>
      <c r="E7" s="413" t="s">
        <v>16</v>
      </c>
      <c r="F7" s="413" t="s">
        <v>17</v>
      </c>
      <c r="G7" s="413" t="s">
        <v>18</v>
      </c>
      <c r="H7" s="413" t="s">
        <v>19</v>
      </c>
      <c r="I7" s="407"/>
      <c r="J7" s="220" t="s">
        <v>48</v>
      </c>
      <c r="K7" s="220" t="s">
        <v>49</v>
      </c>
      <c r="L7" s="220" t="s">
        <v>50</v>
      </c>
      <c r="M7" s="220" t="s">
        <v>51</v>
      </c>
      <c r="N7" s="220" t="s">
        <v>52</v>
      </c>
      <c r="O7" s="220" t="s">
        <v>53</v>
      </c>
      <c r="P7" s="413"/>
      <c r="Q7" s="413"/>
      <c r="R7" s="413"/>
      <c r="S7" s="413"/>
      <c r="T7" s="413"/>
      <c r="U7" s="413"/>
      <c r="V7" s="413"/>
      <c r="W7" s="413"/>
      <c r="X7" s="411"/>
      <c r="Y7" s="412"/>
      <c r="Z7" s="413"/>
      <c r="AA7" s="413"/>
      <c r="AB7" s="413"/>
      <c r="AC7" s="413"/>
      <c r="AD7" s="413"/>
      <c r="AE7" s="413"/>
      <c r="AF7" s="413"/>
      <c r="AG7" s="413"/>
      <c r="AH7" s="413" t="s">
        <v>54</v>
      </c>
      <c r="AI7" s="413"/>
      <c r="AJ7" s="413" t="s">
        <v>55</v>
      </c>
      <c r="AK7" s="413"/>
      <c r="AL7" s="413" t="s">
        <v>56</v>
      </c>
      <c r="AM7" s="413"/>
      <c r="AN7" s="413" t="s">
        <v>57</v>
      </c>
      <c r="AO7" s="413"/>
      <c r="AP7" s="413" t="s">
        <v>58</v>
      </c>
      <c r="AQ7" s="413"/>
      <c r="AR7" s="413"/>
      <c r="AS7" s="413"/>
    </row>
    <row r="8" spans="1:45" ht="40.5" x14ac:dyDescent="0.3">
      <c r="A8" s="406"/>
      <c r="B8" s="413"/>
      <c r="C8" s="413"/>
      <c r="D8" s="413"/>
      <c r="E8" s="413"/>
      <c r="F8" s="413"/>
      <c r="G8" s="413"/>
      <c r="H8" s="413"/>
      <c r="I8" s="221" t="s">
        <v>31</v>
      </c>
      <c r="J8" s="221" t="s">
        <v>31</v>
      </c>
      <c r="K8" s="221" t="s">
        <v>31</v>
      </c>
      <c r="L8" s="221" t="s">
        <v>31</v>
      </c>
      <c r="M8" s="221" t="s">
        <v>31</v>
      </c>
      <c r="N8" s="221" t="s">
        <v>31</v>
      </c>
      <c r="O8" s="221" t="s">
        <v>31</v>
      </c>
      <c r="P8" s="132" t="s">
        <v>59</v>
      </c>
      <c r="Q8" s="221" t="s">
        <v>31</v>
      </c>
      <c r="R8" s="221" t="s">
        <v>60</v>
      </c>
      <c r="S8" s="221" t="s">
        <v>31</v>
      </c>
      <c r="T8" s="221" t="s">
        <v>60</v>
      </c>
      <c r="U8" s="132" t="s">
        <v>31</v>
      </c>
      <c r="V8" s="221" t="s">
        <v>60</v>
      </c>
      <c r="W8" s="221" t="s">
        <v>31</v>
      </c>
      <c r="X8" s="221" t="s">
        <v>60</v>
      </c>
      <c r="Y8" s="221" t="s">
        <v>31</v>
      </c>
      <c r="Z8" s="221" t="s">
        <v>61</v>
      </c>
      <c r="AA8" s="132" t="s">
        <v>31</v>
      </c>
      <c r="AB8" s="221" t="s">
        <v>60</v>
      </c>
      <c r="AC8" s="221" t="s">
        <v>31</v>
      </c>
      <c r="AD8" s="221" t="s">
        <v>60</v>
      </c>
      <c r="AE8" s="221" t="s">
        <v>31</v>
      </c>
      <c r="AF8" s="132" t="s">
        <v>59</v>
      </c>
      <c r="AG8" s="221" t="s">
        <v>31</v>
      </c>
      <c r="AH8" s="132" t="s">
        <v>59</v>
      </c>
      <c r="AI8" s="221" t="s">
        <v>31</v>
      </c>
      <c r="AJ8" s="132" t="s">
        <v>59</v>
      </c>
      <c r="AK8" s="221" t="s">
        <v>31</v>
      </c>
      <c r="AL8" s="132" t="s">
        <v>59</v>
      </c>
      <c r="AM8" s="221" t="s">
        <v>31</v>
      </c>
      <c r="AN8" s="132" t="s">
        <v>59</v>
      </c>
      <c r="AO8" s="221" t="s">
        <v>31</v>
      </c>
      <c r="AP8" s="132" t="s">
        <v>59</v>
      </c>
      <c r="AQ8" s="221" t="s">
        <v>31</v>
      </c>
      <c r="AR8" s="221" t="s">
        <v>31</v>
      </c>
      <c r="AS8" s="221" t="s">
        <v>31</v>
      </c>
    </row>
    <row r="9" spans="1:45" s="135" customFormat="1" ht="21" thickBot="1" x14ac:dyDescent="0.35">
      <c r="A9" s="224">
        <v>1</v>
      </c>
      <c r="B9" s="247">
        <v>2</v>
      </c>
      <c r="C9" s="247">
        <v>3</v>
      </c>
      <c r="D9" s="247">
        <v>4</v>
      </c>
      <c r="E9" s="247">
        <v>5</v>
      </c>
      <c r="F9" s="224">
        <v>6</v>
      </c>
      <c r="G9" s="224">
        <v>7</v>
      </c>
      <c r="H9" s="224">
        <v>8</v>
      </c>
      <c r="I9" s="224">
        <v>9</v>
      </c>
      <c r="J9" s="224">
        <v>10</v>
      </c>
      <c r="K9" s="224">
        <v>11</v>
      </c>
      <c r="L9" s="224">
        <v>12</v>
      </c>
      <c r="M9" s="224">
        <v>13</v>
      </c>
      <c r="N9" s="224">
        <v>14</v>
      </c>
      <c r="O9" s="224">
        <v>15</v>
      </c>
      <c r="P9" s="248">
        <v>16</v>
      </c>
      <c r="Q9" s="224">
        <v>17</v>
      </c>
      <c r="R9" s="224">
        <v>18</v>
      </c>
      <c r="S9" s="224">
        <v>19</v>
      </c>
      <c r="T9" s="224">
        <v>20</v>
      </c>
      <c r="U9" s="249">
        <v>21</v>
      </c>
      <c r="V9" s="224">
        <v>22</v>
      </c>
      <c r="W9" s="224">
        <v>23</v>
      </c>
      <c r="X9" s="224"/>
      <c r="Y9" s="224">
        <v>24</v>
      </c>
      <c r="Z9" s="224">
        <v>25</v>
      </c>
      <c r="AA9" s="249">
        <v>26</v>
      </c>
      <c r="AB9" s="224">
        <v>27</v>
      </c>
      <c r="AC9" s="224">
        <v>28</v>
      </c>
      <c r="AD9" s="224">
        <v>29</v>
      </c>
      <c r="AE9" s="224">
        <v>30</v>
      </c>
      <c r="AF9" s="249">
        <v>31</v>
      </c>
      <c r="AG9" s="224">
        <v>32</v>
      </c>
      <c r="AH9" s="249">
        <v>33</v>
      </c>
      <c r="AI9" s="224">
        <v>34</v>
      </c>
      <c r="AJ9" s="249">
        <v>35</v>
      </c>
      <c r="AK9" s="224">
        <v>36</v>
      </c>
      <c r="AL9" s="249">
        <v>37</v>
      </c>
      <c r="AM9" s="224">
        <v>38</v>
      </c>
      <c r="AN9" s="249">
        <v>39</v>
      </c>
      <c r="AO9" s="224">
        <v>40</v>
      </c>
      <c r="AP9" s="249">
        <v>41</v>
      </c>
      <c r="AQ9" s="224">
        <v>42</v>
      </c>
      <c r="AR9" s="224">
        <v>43</v>
      </c>
      <c r="AS9" s="224">
        <v>44</v>
      </c>
    </row>
    <row r="10" spans="1:45" s="136" customFormat="1" ht="29.25" customHeight="1" thickBot="1" x14ac:dyDescent="0.35">
      <c r="A10" s="253" t="s">
        <v>101</v>
      </c>
      <c r="B10" s="254"/>
      <c r="C10" s="255"/>
      <c r="D10" s="255"/>
      <c r="E10" s="255"/>
      <c r="F10" s="256"/>
      <c r="G10" s="256"/>
      <c r="H10" s="256"/>
      <c r="I10" s="257"/>
      <c r="J10" s="257"/>
      <c r="K10" s="257"/>
      <c r="L10" s="257"/>
      <c r="M10" s="257"/>
      <c r="N10" s="257"/>
      <c r="O10" s="257"/>
      <c r="P10" s="258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8"/>
      <c r="AG10" s="257"/>
      <c r="AH10" s="258"/>
      <c r="AI10" s="257"/>
      <c r="AJ10" s="258"/>
      <c r="AK10" s="257"/>
      <c r="AL10" s="258"/>
      <c r="AM10" s="257"/>
      <c r="AN10" s="258"/>
      <c r="AO10" s="257"/>
      <c r="AP10" s="258"/>
      <c r="AQ10" s="257"/>
      <c r="AR10" s="257"/>
      <c r="AS10" s="259"/>
    </row>
    <row r="11" spans="1:45" s="144" customFormat="1" ht="26.85" customHeight="1" x14ac:dyDescent="0.3">
      <c r="A11" s="231">
        <v>1</v>
      </c>
      <c r="B11" s="246" t="s">
        <v>69</v>
      </c>
      <c r="C11" s="246" t="s">
        <v>70</v>
      </c>
      <c r="D11" s="246" t="s">
        <v>76</v>
      </c>
      <c r="E11" s="230" t="s">
        <v>77</v>
      </c>
      <c r="F11" s="231">
        <v>6</v>
      </c>
      <c r="G11" s="250"/>
      <c r="H11" s="251"/>
      <c r="I11" s="232">
        <f t="shared" ref="I11:I40" si="0">J11+K11+L11+M11+N11+O11+Q11+S11+U11+W11+Y11+AA11+AC11+AE11+AG11+AI11+AK11+AM11+AO11+AQ11+AR11</f>
        <v>14652540</v>
      </c>
      <c r="J11" s="252"/>
      <c r="K11" s="232"/>
      <c r="L11" s="232"/>
      <c r="M11" s="232"/>
      <c r="N11" s="232"/>
      <c r="O11" s="232"/>
      <c r="P11" s="233"/>
      <c r="Q11" s="232"/>
      <c r="R11" s="232">
        <v>1370</v>
      </c>
      <c r="S11" s="232">
        <f>R11*10542</f>
        <v>14442540</v>
      </c>
      <c r="T11" s="233"/>
      <c r="U11" s="234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3"/>
      <c r="AG11" s="232"/>
      <c r="AH11" s="233"/>
      <c r="AI11" s="232"/>
      <c r="AJ11" s="233"/>
      <c r="AK11" s="232"/>
      <c r="AL11" s="233"/>
      <c r="AM11" s="232"/>
      <c r="AN11" s="233"/>
      <c r="AO11" s="232"/>
      <c r="AP11" s="233"/>
      <c r="AQ11" s="232"/>
      <c r="AR11" s="232">
        <v>210000</v>
      </c>
      <c r="AS11" s="233"/>
    </row>
    <row r="12" spans="1:45" s="146" customFormat="1" ht="26.85" customHeight="1" x14ac:dyDescent="0.3">
      <c r="A12" s="133">
        <v>2</v>
      </c>
      <c r="B12" s="137" t="s">
        <v>69</v>
      </c>
      <c r="C12" s="137" t="s">
        <v>70</v>
      </c>
      <c r="D12" s="138" t="s">
        <v>76</v>
      </c>
      <c r="E12" s="138" t="s">
        <v>77</v>
      </c>
      <c r="F12" s="145" t="s">
        <v>95</v>
      </c>
      <c r="G12" s="133"/>
      <c r="H12" s="133"/>
      <c r="I12" s="140">
        <f t="shared" si="0"/>
        <v>9708342</v>
      </c>
      <c r="J12" s="140"/>
      <c r="K12" s="140"/>
      <c r="L12" s="140"/>
      <c r="M12" s="140"/>
      <c r="N12" s="140"/>
      <c r="O12" s="140"/>
      <c r="P12" s="142"/>
      <c r="Q12" s="140"/>
      <c r="R12" s="140">
        <v>901</v>
      </c>
      <c r="S12" s="140">
        <f>R12*10542</f>
        <v>9498342</v>
      </c>
      <c r="T12" s="142"/>
      <c r="U12" s="143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2"/>
      <c r="AG12" s="140"/>
      <c r="AH12" s="142"/>
      <c r="AI12" s="140"/>
      <c r="AJ12" s="142"/>
      <c r="AK12" s="140"/>
      <c r="AL12" s="142"/>
      <c r="AM12" s="140"/>
      <c r="AN12" s="142"/>
      <c r="AO12" s="140"/>
      <c r="AP12" s="142"/>
      <c r="AQ12" s="140"/>
      <c r="AR12" s="140">
        <v>210000</v>
      </c>
      <c r="AS12" s="142"/>
    </row>
    <row r="13" spans="1:45" s="154" customFormat="1" ht="26.85" customHeight="1" x14ac:dyDescent="0.3">
      <c r="A13" s="133">
        <v>3</v>
      </c>
      <c r="B13" s="147" t="s">
        <v>69</v>
      </c>
      <c r="C13" s="147" t="s">
        <v>70</v>
      </c>
      <c r="D13" s="148" t="s">
        <v>76</v>
      </c>
      <c r="E13" s="148" t="s">
        <v>90</v>
      </c>
      <c r="F13" s="149" t="s">
        <v>103</v>
      </c>
      <c r="G13" s="150"/>
      <c r="H13" s="150"/>
      <c r="I13" s="151">
        <f t="shared" si="0"/>
        <v>9708342</v>
      </c>
      <c r="J13" s="151"/>
      <c r="K13" s="151"/>
      <c r="L13" s="151"/>
      <c r="M13" s="151"/>
      <c r="N13" s="151"/>
      <c r="O13" s="151"/>
      <c r="P13" s="152"/>
      <c r="Q13" s="151"/>
      <c r="R13" s="151">
        <v>901</v>
      </c>
      <c r="S13" s="151">
        <f>R13*10542</f>
        <v>9498342</v>
      </c>
      <c r="T13" s="152"/>
      <c r="U13" s="153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1"/>
      <c r="AH13" s="152"/>
      <c r="AI13" s="151"/>
      <c r="AJ13" s="152"/>
      <c r="AK13" s="151"/>
      <c r="AL13" s="152"/>
      <c r="AM13" s="151"/>
      <c r="AN13" s="152"/>
      <c r="AO13" s="151"/>
      <c r="AP13" s="152"/>
      <c r="AQ13" s="151"/>
      <c r="AR13" s="151">
        <v>210000</v>
      </c>
      <c r="AS13" s="152"/>
    </row>
    <row r="14" spans="1:45" s="146" customFormat="1" ht="26.85" customHeight="1" x14ac:dyDescent="0.3">
      <c r="A14" s="133">
        <v>4</v>
      </c>
      <c r="B14" s="137" t="s">
        <v>69</v>
      </c>
      <c r="C14" s="137" t="s">
        <v>70</v>
      </c>
      <c r="D14" s="137" t="s">
        <v>76</v>
      </c>
      <c r="E14" s="155" t="s">
        <v>90</v>
      </c>
      <c r="F14" s="133">
        <v>61</v>
      </c>
      <c r="G14" s="133"/>
      <c r="H14" s="133"/>
      <c r="I14" s="140">
        <f t="shared" si="0"/>
        <v>8886066</v>
      </c>
      <c r="J14" s="140"/>
      <c r="K14" s="140"/>
      <c r="L14" s="140"/>
      <c r="M14" s="140"/>
      <c r="N14" s="140"/>
      <c r="O14" s="140"/>
      <c r="P14" s="142"/>
      <c r="Q14" s="140"/>
      <c r="R14" s="140">
        <v>823</v>
      </c>
      <c r="S14" s="140">
        <f>R14*10542</f>
        <v>8676066</v>
      </c>
      <c r="T14" s="142"/>
      <c r="U14" s="143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2"/>
      <c r="AG14" s="140"/>
      <c r="AH14" s="142"/>
      <c r="AI14" s="140"/>
      <c r="AJ14" s="142"/>
      <c r="AK14" s="140"/>
      <c r="AL14" s="142"/>
      <c r="AM14" s="140"/>
      <c r="AN14" s="142"/>
      <c r="AO14" s="140"/>
      <c r="AP14" s="142"/>
      <c r="AQ14" s="140"/>
      <c r="AR14" s="140">
        <v>210000</v>
      </c>
      <c r="AS14" s="142"/>
    </row>
    <row r="15" spans="1:45" s="146" customFormat="1" ht="26.85" customHeight="1" x14ac:dyDescent="0.3">
      <c r="A15" s="133">
        <v>5</v>
      </c>
      <c r="B15" s="137" t="s">
        <v>69</v>
      </c>
      <c r="C15" s="137" t="s">
        <v>70</v>
      </c>
      <c r="D15" s="137" t="s">
        <v>76</v>
      </c>
      <c r="E15" s="155" t="s">
        <v>119</v>
      </c>
      <c r="F15" s="133">
        <v>1</v>
      </c>
      <c r="G15" s="133"/>
      <c r="H15" s="133"/>
      <c r="I15" s="140">
        <f t="shared" si="0"/>
        <v>394760</v>
      </c>
      <c r="J15" s="140"/>
      <c r="K15" s="140"/>
      <c r="L15" s="140"/>
      <c r="M15" s="140"/>
      <c r="N15" s="140"/>
      <c r="O15" s="140"/>
      <c r="P15" s="142"/>
      <c r="Q15" s="140"/>
      <c r="R15" s="140"/>
      <c r="S15" s="140"/>
      <c r="T15" s="142"/>
      <c r="U15" s="143"/>
      <c r="V15" s="140"/>
      <c r="W15" s="140"/>
      <c r="X15" s="140">
        <v>142</v>
      </c>
      <c r="Y15" s="140">
        <f>X15*2780</f>
        <v>394760</v>
      </c>
      <c r="Z15" s="140"/>
      <c r="AA15" s="140"/>
      <c r="AB15" s="140"/>
      <c r="AC15" s="140"/>
      <c r="AD15" s="140"/>
      <c r="AE15" s="140"/>
      <c r="AF15" s="142"/>
      <c r="AG15" s="140"/>
      <c r="AH15" s="142"/>
      <c r="AI15" s="140"/>
      <c r="AJ15" s="142"/>
      <c r="AK15" s="140"/>
      <c r="AL15" s="142"/>
      <c r="AM15" s="140"/>
      <c r="AN15" s="142"/>
      <c r="AO15" s="140"/>
      <c r="AP15" s="142"/>
      <c r="AQ15" s="140"/>
      <c r="AR15" s="140"/>
      <c r="AS15" s="142"/>
    </row>
    <row r="16" spans="1:45" s="146" customFormat="1" ht="26.85" customHeight="1" x14ac:dyDescent="0.3">
      <c r="A16" s="133">
        <v>6</v>
      </c>
      <c r="B16" s="137" t="s">
        <v>69</v>
      </c>
      <c r="C16" s="137" t="s">
        <v>70</v>
      </c>
      <c r="D16" s="138" t="s">
        <v>76</v>
      </c>
      <c r="E16" s="138" t="s">
        <v>96</v>
      </c>
      <c r="F16" s="133">
        <v>15</v>
      </c>
      <c r="G16" s="133"/>
      <c r="H16" s="133"/>
      <c r="I16" s="140">
        <f t="shared" si="0"/>
        <v>13134492</v>
      </c>
      <c r="J16" s="140"/>
      <c r="K16" s="140"/>
      <c r="L16" s="140"/>
      <c r="M16" s="140"/>
      <c r="N16" s="140"/>
      <c r="O16" s="140"/>
      <c r="P16" s="142"/>
      <c r="Q16" s="140"/>
      <c r="R16" s="140">
        <v>1226</v>
      </c>
      <c r="S16" s="140">
        <f t="shared" ref="S16:S22" si="1">R16*10542</f>
        <v>12924492</v>
      </c>
      <c r="T16" s="142"/>
      <c r="U16" s="143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2"/>
      <c r="AG16" s="140"/>
      <c r="AH16" s="142"/>
      <c r="AI16" s="140"/>
      <c r="AJ16" s="142"/>
      <c r="AK16" s="140"/>
      <c r="AL16" s="142"/>
      <c r="AM16" s="140"/>
      <c r="AN16" s="142"/>
      <c r="AO16" s="140"/>
      <c r="AP16" s="142"/>
      <c r="AQ16" s="140"/>
      <c r="AR16" s="140">
        <v>210000</v>
      </c>
      <c r="AS16" s="142"/>
    </row>
    <row r="17" spans="1:45" s="146" customFormat="1" ht="26.85" customHeight="1" x14ac:dyDescent="0.3">
      <c r="A17" s="133">
        <v>7</v>
      </c>
      <c r="B17" s="137" t="s">
        <v>69</v>
      </c>
      <c r="C17" s="137" t="s">
        <v>70</v>
      </c>
      <c r="D17" s="137" t="s">
        <v>76</v>
      </c>
      <c r="E17" s="155" t="s">
        <v>92</v>
      </c>
      <c r="F17" s="133">
        <v>5</v>
      </c>
      <c r="G17" s="133"/>
      <c r="H17" s="133"/>
      <c r="I17" s="140">
        <f t="shared" si="0"/>
        <v>4057830</v>
      </c>
      <c r="J17" s="140"/>
      <c r="K17" s="140"/>
      <c r="L17" s="140"/>
      <c r="M17" s="140"/>
      <c r="N17" s="140"/>
      <c r="O17" s="140"/>
      <c r="P17" s="142"/>
      <c r="Q17" s="140"/>
      <c r="R17" s="140">
        <v>365</v>
      </c>
      <c r="S17" s="140">
        <f t="shared" si="1"/>
        <v>3847830</v>
      </c>
      <c r="T17" s="142"/>
      <c r="U17" s="143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2"/>
      <c r="AG17" s="140"/>
      <c r="AH17" s="142"/>
      <c r="AI17" s="140"/>
      <c r="AJ17" s="142"/>
      <c r="AK17" s="140"/>
      <c r="AL17" s="142"/>
      <c r="AM17" s="140"/>
      <c r="AN17" s="142"/>
      <c r="AO17" s="140"/>
      <c r="AP17" s="142"/>
      <c r="AQ17" s="140"/>
      <c r="AR17" s="140">
        <v>210000</v>
      </c>
      <c r="AS17" s="142"/>
    </row>
    <row r="18" spans="1:45" s="144" customFormat="1" ht="26.85" customHeight="1" x14ac:dyDescent="0.3">
      <c r="A18" s="133">
        <v>8</v>
      </c>
      <c r="B18" s="137" t="s">
        <v>69</v>
      </c>
      <c r="C18" s="137" t="s">
        <v>70</v>
      </c>
      <c r="D18" s="137" t="s">
        <v>76</v>
      </c>
      <c r="E18" s="138" t="s">
        <v>92</v>
      </c>
      <c r="F18" s="133">
        <v>17</v>
      </c>
      <c r="G18" s="139"/>
      <c r="H18" s="156"/>
      <c r="I18" s="140">
        <f t="shared" si="0"/>
        <v>4005120</v>
      </c>
      <c r="J18" s="157"/>
      <c r="K18" s="140"/>
      <c r="L18" s="140"/>
      <c r="M18" s="140"/>
      <c r="N18" s="140"/>
      <c r="O18" s="140"/>
      <c r="P18" s="142"/>
      <c r="Q18" s="140"/>
      <c r="R18" s="140">
        <v>360</v>
      </c>
      <c r="S18" s="140">
        <f t="shared" si="1"/>
        <v>3795120</v>
      </c>
      <c r="T18" s="142"/>
      <c r="U18" s="143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2"/>
      <c r="AG18" s="140"/>
      <c r="AH18" s="142"/>
      <c r="AI18" s="140"/>
      <c r="AJ18" s="142"/>
      <c r="AK18" s="140"/>
      <c r="AL18" s="142"/>
      <c r="AM18" s="140"/>
      <c r="AN18" s="142"/>
      <c r="AO18" s="140"/>
      <c r="AP18" s="142"/>
      <c r="AQ18" s="140"/>
      <c r="AR18" s="140">
        <v>210000</v>
      </c>
      <c r="AS18" s="142"/>
    </row>
    <row r="19" spans="1:45" s="144" customFormat="1" ht="26.85" customHeight="1" x14ac:dyDescent="0.3">
      <c r="A19" s="133">
        <v>9</v>
      </c>
      <c r="B19" s="137" t="s">
        <v>69</v>
      </c>
      <c r="C19" s="137" t="s">
        <v>70</v>
      </c>
      <c r="D19" s="137" t="s">
        <v>76</v>
      </c>
      <c r="E19" s="138" t="s">
        <v>92</v>
      </c>
      <c r="F19" s="133">
        <v>21</v>
      </c>
      <c r="G19" s="139"/>
      <c r="H19" s="156"/>
      <c r="I19" s="140">
        <f t="shared" si="0"/>
        <v>4005120</v>
      </c>
      <c r="J19" s="157"/>
      <c r="K19" s="140"/>
      <c r="L19" s="140"/>
      <c r="M19" s="140"/>
      <c r="N19" s="140"/>
      <c r="O19" s="140"/>
      <c r="P19" s="142"/>
      <c r="Q19" s="140"/>
      <c r="R19" s="140">
        <v>360</v>
      </c>
      <c r="S19" s="140">
        <f t="shared" si="1"/>
        <v>3795120</v>
      </c>
      <c r="T19" s="142"/>
      <c r="U19" s="143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2"/>
      <c r="AG19" s="140"/>
      <c r="AH19" s="142"/>
      <c r="AI19" s="140"/>
      <c r="AJ19" s="142"/>
      <c r="AK19" s="140"/>
      <c r="AL19" s="142"/>
      <c r="AM19" s="140"/>
      <c r="AN19" s="142"/>
      <c r="AO19" s="140"/>
      <c r="AP19" s="142"/>
      <c r="AQ19" s="140"/>
      <c r="AR19" s="140">
        <v>210000</v>
      </c>
      <c r="AS19" s="142"/>
    </row>
    <row r="20" spans="1:45" s="144" customFormat="1" ht="26.85" customHeight="1" x14ac:dyDescent="0.3">
      <c r="A20" s="133">
        <v>10</v>
      </c>
      <c r="B20" s="137" t="s">
        <v>69</v>
      </c>
      <c r="C20" s="137" t="s">
        <v>70</v>
      </c>
      <c r="D20" s="137" t="s">
        <v>76</v>
      </c>
      <c r="E20" s="190" t="s">
        <v>115</v>
      </c>
      <c r="F20" s="133">
        <v>11</v>
      </c>
      <c r="G20" s="139"/>
      <c r="H20" s="156"/>
      <c r="I20" s="140">
        <f t="shared" si="0"/>
        <v>4090474</v>
      </c>
      <c r="J20" s="157"/>
      <c r="K20" s="140"/>
      <c r="L20" s="140"/>
      <c r="M20" s="140"/>
      <c r="N20" s="140"/>
      <c r="O20" s="140"/>
      <c r="P20" s="142"/>
      <c r="Q20" s="140"/>
      <c r="R20" s="140">
        <v>347</v>
      </c>
      <c r="S20" s="140">
        <f t="shared" si="1"/>
        <v>3658074</v>
      </c>
      <c r="T20" s="142"/>
      <c r="U20" s="143"/>
      <c r="V20" s="140"/>
      <c r="W20" s="140"/>
      <c r="X20" s="151">
        <v>80</v>
      </c>
      <c r="Y20" s="140">
        <f>X20*2780</f>
        <v>222400</v>
      </c>
      <c r="Z20" s="140"/>
      <c r="AA20" s="140"/>
      <c r="AB20" s="140"/>
      <c r="AC20" s="140"/>
      <c r="AD20" s="140"/>
      <c r="AE20" s="140"/>
      <c r="AF20" s="142"/>
      <c r="AG20" s="140"/>
      <c r="AH20" s="142"/>
      <c r="AI20" s="140"/>
      <c r="AJ20" s="142"/>
      <c r="AK20" s="140"/>
      <c r="AL20" s="142"/>
      <c r="AM20" s="140"/>
      <c r="AN20" s="142"/>
      <c r="AO20" s="140"/>
      <c r="AP20" s="142"/>
      <c r="AQ20" s="140"/>
      <c r="AR20" s="140">
        <v>210000</v>
      </c>
      <c r="AS20" s="142"/>
    </row>
    <row r="21" spans="1:45" s="144" customFormat="1" ht="26.85" customHeight="1" x14ac:dyDescent="0.3">
      <c r="A21" s="133">
        <v>11</v>
      </c>
      <c r="B21" s="137" t="s">
        <v>69</v>
      </c>
      <c r="C21" s="137" t="s">
        <v>70</v>
      </c>
      <c r="D21" s="137" t="s">
        <v>76</v>
      </c>
      <c r="E21" s="158" t="s">
        <v>87</v>
      </c>
      <c r="F21" s="133">
        <v>45</v>
      </c>
      <c r="G21" s="139"/>
      <c r="H21" s="156"/>
      <c r="I21" s="140">
        <f t="shared" si="0"/>
        <v>12934194</v>
      </c>
      <c r="J21" s="157"/>
      <c r="K21" s="140"/>
      <c r="L21" s="140"/>
      <c r="M21" s="140"/>
      <c r="N21" s="140"/>
      <c r="O21" s="140"/>
      <c r="P21" s="142"/>
      <c r="Q21" s="140"/>
      <c r="R21" s="140">
        <v>1207</v>
      </c>
      <c r="S21" s="140">
        <f t="shared" si="1"/>
        <v>12724194</v>
      </c>
      <c r="T21" s="142"/>
      <c r="U21" s="143"/>
      <c r="V21" s="140"/>
      <c r="W21" s="140"/>
      <c r="X21" s="151"/>
      <c r="Y21" s="140"/>
      <c r="Z21" s="140"/>
      <c r="AA21" s="140"/>
      <c r="AB21" s="140"/>
      <c r="AC21" s="140"/>
      <c r="AD21" s="140"/>
      <c r="AE21" s="140"/>
      <c r="AF21" s="142"/>
      <c r="AG21" s="140"/>
      <c r="AH21" s="142"/>
      <c r="AI21" s="140"/>
      <c r="AJ21" s="142"/>
      <c r="AK21" s="140"/>
      <c r="AL21" s="142"/>
      <c r="AM21" s="140"/>
      <c r="AN21" s="142"/>
      <c r="AO21" s="140"/>
      <c r="AP21" s="142"/>
      <c r="AQ21" s="140"/>
      <c r="AR21" s="140">
        <v>210000</v>
      </c>
      <c r="AS21" s="142"/>
    </row>
    <row r="22" spans="1:45" s="144" customFormat="1" ht="26.85" customHeight="1" x14ac:dyDescent="0.3">
      <c r="A22" s="133">
        <v>12</v>
      </c>
      <c r="B22" s="137" t="s">
        <v>69</v>
      </c>
      <c r="C22" s="137" t="s">
        <v>70</v>
      </c>
      <c r="D22" s="137" t="s">
        <v>76</v>
      </c>
      <c r="E22" s="138" t="s">
        <v>91</v>
      </c>
      <c r="F22" s="133">
        <v>12</v>
      </c>
      <c r="G22" s="139"/>
      <c r="H22" s="156"/>
      <c r="I22" s="140">
        <f t="shared" si="0"/>
        <v>13503462</v>
      </c>
      <c r="J22" s="157"/>
      <c r="K22" s="140"/>
      <c r="L22" s="140"/>
      <c r="M22" s="140"/>
      <c r="N22" s="140"/>
      <c r="O22" s="140"/>
      <c r="P22" s="142"/>
      <c r="Q22" s="140"/>
      <c r="R22" s="140">
        <v>1261</v>
      </c>
      <c r="S22" s="140">
        <f t="shared" si="1"/>
        <v>13293462</v>
      </c>
      <c r="T22" s="142"/>
      <c r="U22" s="143"/>
      <c r="V22" s="140"/>
      <c r="W22" s="140"/>
      <c r="X22" s="151"/>
      <c r="Y22" s="140"/>
      <c r="Z22" s="140"/>
      <c r="AA22" s="140"/>
      <c r="AB22" s="140"/>
      <c r="AC22" s="140"/>
      <c r="AD22" s="140"/>
      <c r="AE22" s="140"/>
      <c r="AF22" s="142"/>
      <c r="AG22" s="140"/>
      <c r="AH22" s="142"/>
      <c r="AI22" s="140"/>
      <c r="AJ22" s="142"/>
      <c r="AK22" s="140"/>
      <c r="AL22" s="142"/>
      <c r="AM22" s="140"/>
      <c r="AN22" s="142"/>
      <c r="AO22" s="140"/>
      <c r="AP22" s="142"/>
      <c r="AQ22" s="140"/>
      <c r="AR22" s="140">
        <v>210000</v>
      </c>
      <c r="AS22" s="142"/>
    </row>
    <row r="23" spans="1:45" s="144" customFormat="1" ht="26.85" customHeight="1" x14ac:dyDescent="0.3">
      <c r="A23" s="133">
        <v>13</v>
      </c>
      <c r="B23" s="137" t="s">
        <v>69</v>
      </c>
      <c r="C23" s="137" t="s">
        <v>70</v>
      </c>
      <c r="D23" s="137" t="s">
        <v>76</v>
      </c>
      <c r="E23" s="191" t="s">
        <v>91</v>
      </c>
      <c r="F23" s="133">
        <v>14</v>
      </c>
      <c r="G23" s="139"/>
      <c r="H23" s="156" t="s">
        <v>79</v>
      </c>
      <c r="I23" s="140">
        <f t="shared" si="0"/>
        <v>400320</v>
      </c>
      <c r="J23" s="157"/>
      <c r="K23" s="140"/>
      <c r="L23" s="140"/>
      <c r="M23" s="140"/>
      <c r="N23" s="140"/>
      <c r="O23" s="140"/>
      <c r="P23" s="142"/>
      <c r="Q23" s="140"/>
      <c r="R23" s="140"/>
      <c r="S23" s="140"/>
      <c r="T23" s="142"/>
      <c r="U23" s="143"/>
      <c r="V23" s="140"/>
      <c r="W23" s="140"/>
      <c r="X23" s="151">
        <v>144</v>
      </c>
      <c r="Y23" s="140">
        <f>X23*2780</f>
        <v>400320</v>
      </c>
      <c r="Z23" s="140"/>
      <c r="AA23" s="140"/>
      <c r="AB23" s="140"/>
      <c r="AC23" s="140"/>
      <c r="AD23" s="140"/>
      <c r="AE23" s="140"/>
      <c r="AF23" s="142"/>
      <c r="AG23" s="140"/>
      <c r="AH23" s="142"/>
      <c r="AI23" s="140"/>
      <c r="AJ23" s="142"/>
      <c r="AK23" s="140"/>
      <c r="AL23" s="142"/>
      <c r="AM23" s="140"/>
      <c r="AN23" s="142"/>
      <c r="AO23" s="140"/>
      <c r="AP23" s="142"/>
      <c r="AQ23" s="140"/>
      <c r="AR23" s="140"/>
      <c r="AS23" s="142"/>
    </row>
    <row r="24" spans="1:45" s="144" customFormat="1" ht="26.85" customHeight="1" x14ac:dyDescent="0.3">
      <c r="A24" s="133">
        <v>14</v>
      </c>
      <c r="B24" s="137" t="s">
        <v>69</v>
      </c>
      <c r="C24" s="137" t="s">
        <v>70</v>
      </c>
      <c r="D24" s="137" t="s">
        <v>76</v>
      </c>
      <c r="E24" s="198" t="s">
        <v>91</v>
      </c>
      <c r="F24" s="133">
        <v>16</v>
      </c>
      <c r="G24" s="139"/>
      <c r="H24" s="156"/>
      <c r="I24" s="140">
        <f t="shared" si="0"/>
        <v>492060</v>
      </c>
      <c r="J24" s="157"/>
      <c r="K24" s="140"/>
      <c r="L24" s="140"/>
      <c r="M24" s="140"/>
      <c r="N24" s="140"/>
      <c r="O24" s="140"/>
      <c r="P24" s="142"/>
      <c r="Q24" s="140"/>
      <c r="R24" s="140"/>
      <c r="S24" s="140"/>
      <c r="T24" s="142"/>
      <c r="U24" s="143"/>
      <c r="V24" s="140"/>
      <c r="W24" s="140"/>
      <c r="X24" s="140">
        <v>177</v>
      </c>
      <c r="Y24" s="140">
        <f>X24*2780</f>
        <v>492060</v>
      </c>
      <c r="Z24" s="140"/>
      <c r="AA24" s="140"/>
      <c r="AB24" s="140"/>
      <c r="AC24" s="140"/>
      <c r="AD24" s="140"/>
      <c r="AE24" s="140"/>
      <c r="AF24" s="142"/>
      <c r="AG24" s="140"/>
      <c r="AH24" s="142"/>
      <c r="AI24" s="140"/>
      <c r="AJ24" s="142"/>
      <c r="AK24" s="140"/>
      <c r="AL24" s="142"/>
      <c r="AM24" s="140"/>
      <c r="AN24" s="142"/>
      <c r="AO24" s="140"/>
      <c r="AP24" s="142"/>
      <c r="AQ24" s="140"/>
      <c r="AR24" s="140"/>
      <c r="AS24" s="142"/>
    </row>
    <row r="25" spans="1:45" s="144" customFormat="1" ht="26.85" customHeight="1" x14ac:dyDescent="0.3">
      <c r="A25" s="133">
        <v>15</v>
      </c>
      <c r="B25" s="137" t="s">
        <v>69</v>
      </c>
      <c r="C25" s="137" t="s">
        <v>70</v>
      </c>
      <c r="D25" s="137" t="s">
        <v>76</v>
      </c>
      <c r="E25" s="198" t="s">
        <v>120</v>
      </c>
      <c r="F25" s="133">
        <v>43</v>
      </c>
      <c r="G25" s="139"/>
      <c r="H25" s="156"/>
      <c r="I25" s="140">
        <f t="shared" si="0"/>
        <v>333600</v>
      </c>
      <c r="J25" s="157"/>
      <c r="K25" s="140"/>
      <c r="L25" s="140"/>
      <c r="M25" s="140"/>
      <c r="N25" s="140"/>
      <c r="O25" s="140"/>
      <c r="P25" s="142"/>
      <c r="Q25" s="140"/>
      <c r="R25" s="140"/>
      <c r="S25" s="140"/>
      <c r="T25" s="142"/>
      <c r="U25" s="143"/>
      <c r="V25" s="140"/>
      <c r="W25" s="140"/>
      <c r="X25" s="140">
        <v>120</v>
      </c>
      <c r="Y25" s="140">
        <f>X25*2780</f>
        <v>333600</v>
      </c>
      <c r="Z25" s="140"/>
      <c r="AA25" s="140"/>
      <c r="AB25" s="140"/>
      <c r="AC25" s="140"/>
      <c r="AD25" s="140"/>
      <c r="AE25" s="140"/>
      <c r="AF25" s="142"/>
      <c r="AG25" s="140"/>
      <c r="AH25" s="142"/>
      <c r="AI25" s="140"/>
      <c r="AJ25" s="142"/>
      <c r="AK25" s="140"/>
      <c r="AL25" s="142"/>
      <c r="AM25" s="140"/>
      <c r="AN25" s="142"/>
      <c r="AO25" s="140"/>
      <c r="AP25" s="142"/>
      <c r="AQ25" s="140"/>
      <c r="AR25" s="140"/>
      <c r="AS25" s="142"/>
    </row>
    <row r="26" spans="1:45" s="144" customFormat="1" ht="26.85" customHeight="1" x14ac:dyDescent="0.3">
      <c r="A26" s="133">
        <v>16</v>
      </c>
      <c r="B26" s="137" t="s">
        <v>69</v>
      </c>
      <c r="C26" s="137" t="s">
        <v>70</v>
      </c>
      <c r="D26" s="137" t="s">
        <v>71</v>
      </c>
      <c r="E26" s="191" t="s">
        <v>72</v>
      </c>
      <c r="F26" s="145" t="s">
        <v>116</v>
      </c>
      <c r="G26" s="139"/>
      <c r="H26" s="156"/>
      <c r="I26" s="140">
        <f t="shared" si="0"/>
        <v>12681186</v>
      </c>
      <c r="J26" s="157"/>
      <c r="K26" s="140"/>
      <c r="L26" s="140"/>
      <c r="M26" s="140"/>
      <c r="N26" s="140"/>
      <c r="O26" s="140"/>
      <c r="P26" s="142"/>
      <c r="Q26" s="140"/>
      <c r="R26" s="140">
        <v>1183</v>
      </c>
      <c r="S26" s="140">
        <f>R26*10542</f>
        <v>12471186</v>
      </c>
      <c r="T26" s="142"/>
      <c r="U26" s="143"/>
      <c r="V26" s="140"/>
      <c r="W26" s="140"/>
      <c r="X26" s="151"/>
      <c r="Y26" s="140"/>
      <c r="Z26" s="140"/>
      <c r="AA26" s="140"/>
      <c r="AB26" s="140"/>
      <c r="AC26" s="140"/>
      <c r="AD26" s="140"/>
      <c r="AE26" s="140"/>
      <c r="AF26" s="142"/>
      <c r="AG26" s="140"/>
      <c r="AH26" s="142"/>
      <c r="AI26" s="140"/>
      <c r="AJ26" s="142"/>
      <c r="AK26" s="140"/>
      <c r="AL26" s="142"/>
      <c r="AM26" s="140"/>
      <c r="AN26" s="142"/>
      <c r="AO26" s="140"/>
      <c r="AP26" s="142"/>
      <c r="AQ26" s="140"/>
      <c r="AR26" s="140">
        <v>210000</v>
      </c>
      <c r="AS26" s="142"/>
    </row>
    <row r="27" spans="1:45" s="146" customFormat="1" ht="24" customHeight="1" x14ac:dyDescent="0.3">
      <c r="A27" s="133">
        <v>17</v>
      </c>
      <c r="B27" s="137" t="s">
        <v>69</v>
      </c>
      <c r="C27" s="137" t="s">
        <v>70</v>
      </c>
      <c r="D27" s="138" t="s">
        <v>71</v>
      </c>
      <c r="E27" s="138" t="s">
        <v>72</v>
      </c>
      <c r="F27" s="145" t="s">
        <v>97</v>
      </c>
      <c r="G27" s="133"/>
      <c r="H27" s="133"/>
      <c r="I27" s="140">
        <f t="shared" si="0"/>
        <v>11408250</v>
      </c>
      <c r="J27" s="140"/>
      <c r="K27" s="140"/>
      <c r="L27" s="140"/>
      <c r="M27" s="140"/>
      <c r="N27" s="140"/>
      <c r="O27" s="140"/>
      <c r="P27" s="142"/>
      <c r="Q27" s="140"/>
      <c r="R27" s="140"/>
      <c r="S27" s="140"/>
      <c r="T27" s="142"/>
      <c r="U27" s="143"/>
      <c r="V27" s="140">
        <v>1890</v>
      </c>
      <c r="W27" s="140">
        <f>V27*5925</f>
        <v>11198250</v>
      </c>
      <c r="X27" s="151"/>
      <c r="Y27" s="140"/>
      <c r="Z27" s="140"/>
      <c r="AA27" s="140"/>
      <c r="AB27" s="140"/>
      <c r="AC27" s="140"/>
      <c r="AD27" s="140"/>
      <c r="AE27" s="140"/>
      <c r="AF27" s="142"/>
      <c r="AG27" s="140"/>
      <c r="AH27" s="142"/>
      <c r="AI27" s="140"/>
      <c r="AJ27" s="142"/>
      <c r="AK27" s="140"/>
      <c r="AL27" s="142"/>
      <c r="AM27" s="140"/>
      <c r="AN27" s="142"/>
      <c r="AO27" s="140"/>
      <c r="AP27" s="142"/>
      <c r="AQ27" s="140"/>
      <c r="AR27" s="140">
        <v>210000</v>
      </c>
      <c r="AS27" s="142"/>
    </row>
    <row r="28" spans="1:45" s="154" customFormat="1" ht="25.15" customHeight="1" x14ac:dyDescent="0.3">
      <c r="A28" s="133">
        <v>18</v>
      </c>
      <c r="B28" s="137" t="s">
        <v>69</v>
      </c>
      <c r="C28" s="137" t="s">
        <v>70</v>
      </c>
      <c r="D28" s="138" t="s">
        <v>71</v>
      </c>
      <c r="E28" s="148" t="s">
        <v>72</v>
      </c>
      <c r="F28" s="149" t="s">
        <v>113</v>
      </c>
      <c r="G28" s="150"/>
      <c r="H28" s="159"/>
      <c r="I28" s="151">
        <f t="shared" si="0"/>
        <v>12934194</v>
      </c>
      <c r="J28" s="160"/>
      <c r="K28" s="151"/>
      <c r="L28" s="151"/>
      <c r="M28" s="151"/>
      <c r="N28" s="151"/>
      <c r="O28" s="151"/>
      <c r="P28" s="152"/>
      <c r="Q28" s="151"/>
      <c r="R28" s="151">
        <v>1207</v>
      </c>
      <c r="S28" s="151">
        <f t="shared" ref="S28:S35" si="2">R28*10542</f>
        <v>12724194</v>
      </c>
      <c r="T28" s="152"/>
      <c r="U28" s="153"/>
      <c r="V28" s="151"/>
      <c r="W28" s="151"/>
      <c r="X28" s="151"/>
      <c r="Y28" s="140"/>
      <c r="Z28" s="151"/>
      <c r="AA28" s="151"/>
      <c r="AB28" s="151"/>
      <c r="AC28" s="151"/>
      <c r="AD28" s="151"/>
      <c r="AE28" s="151"/>
      <c r="AF28" s="152"/>
      <c r="AG28" s="151"/>
      <c r="AH28" s="152"/>
      <c r="AI28" s="151"/>
      <c r="AJ28" s="152"/>
      <c r="AK28" s="151"/>
      <c r="AL28" s="152"/>
      <c r="AM28" s="151"/>
      <c r="AN28" s="152"/>
      <c r="AO28" s="151"/>
      <c r="AP28" s="152"/>
      <c r="AQ28" s="151"/>
      <c r="AR28" s="151">
        <v>210000</v>
      </c>
      <c r="AS28" s="152"/>
    </row>
    <row r="29" spans="1:45" s="144" customFormat="1" ht="26.85" customHeight="1" x14ac:dyDescent="0.3">
      <c r="A29" s="133">
        <v>19</v>
      </c>
      <c r="B29" s="137" t="s">
        <v>69</v>
      </c>
      <c r="C29" s="137" t="s">
        <v>70</v>
      </c>
      <c r="D29" s="138" t="s">
        <v>71</v>
      </c>
      <c r="E29" s="158" t="s">
        <v>72</v>
      </c>
      <c r="F29" s="133" t="s">
        <v>107</v>
      </c>
      <c r="G29" s="139"/>
      <c r="H29" s="156"/>
      <c r="I29" s="140">
        <f t="shared" si="0"/>
        <v>8243004</v>
      </c>
      <c r="J29" s="157"/>
      <c r="K29" s="140"/>
      <c r="L29" s="140"/>
      <c r="M29" s="140"/>
      <c r="N29" s="140"/>
      <c r="O29" s="140"/>
      <c r="P29" s="142"/>
      <c r="Q29" s="140"/>
      <c r="R29" s="140">
        <v>762</v>
      </c>
      <c r="S29" s="140">
        <f t="shared" si="2"/>
        <v>8033004</v>
      </c>
      <c r="T29" s="142"/>
      <c r="U29" s="143"/>
      <c r="V29" s="140"/>
      <c r="W29" s="140"/>
      <c r="X29" s="151"/>
      <c r="Y29" s="140"/>
      <c r="Z29" s="140"/>
      <c r="AA29" s="140"/>
      <c r="AB29" s="140"/>
      <c r="AC29" s="140"/>
      <c r="AD29" s="140"/>
      <c r="AE29" s="140"/>
      <c r="AF29" s="142"/>
      <c r="AG29" s="140"/>
      <c r="AH29" s="142"/>
      <c r="AI29" s="140"/>
      <c r="AJ29" s="142"/>
      <c r="AK29" s="140"/>
      <c r="AL29" s="142"/>
      <c r="AM29" s="140"/>
      <c r="AN29" s="142"/>
      <c r="AO29" s="140"/>
      <c r="AP29" s="142"/>
      <c r="AQ29" s="140"/>
      <c r="AR29" s="140">
        <v>210000</v>
      </c>
      <c r="AS29" s="142"/>
    </row>
    <row r="30" spans="1:45" s="144" customFormat="1" ht="26.85" customHeight="1" x14ac:dyDescent="0.3">
      <c r="A30" s="133">
        <v>20</v>
      </c>
      <c r="B30" s="137" t="s">
        <v>69</v>
      </c>
      <c r="C30" s="137" t="s">
        <v>70</v>
      </c>
      <c r="D30" s="138" t="s">
        <v>71</v>
      </c>
      <c r="E30" s="158" t="s">
        <v>72</v>
      </c>
      <c r="F30" s="133">
        <v>40</v>
      </c>
      <c r="G30" s="139"/>
      <c r="H30" s="156" t="s">
        <v>79</v>
      </c>
      <c r="I30" s="140">
        <f t="shared" si="0"/>
        <v>12828774</v>
      </c>
      <c r="J30" s="157"/>
      <c r="K30" s="140"/>
      <c r="L30" s="140"/>
      <c r="M30" s="140"/>
      <c r="N30" s="140"/>
      <c r="O30" s="140"/>
      <c r="P30" s="142"/>
      <c r="Q30" s="140"/>
      <c r="R30" s="140">
        <v>1197</v>
      </c>
      <c r="S30" s="140">
        <f t="shared" si="2"/>
        <v>12618774</v>
      </c>
      <c r="T30" s="142"/>
      <c r="U30" s="143"/>
      <c r="V30" s="140"/>
      <c r="W30" s="140"/>
      <c r="X30" s="151"/>
      <c r="Y30" s="140"/>
      <c r="Z30" s="140"/>
      <c r="AA30" s="140"/>
      <c r="AB30" s="140"/>
      <c r="AC30" s="140"/>
      <c r="AD30" s="140"/>
      <c r="AE30" s="140"/>
      <c r="AF30" s="142"/>
      <c r="AG30" s="140"/>
      <c r="AH30" s="142"/>
      <c r="AI30" s="140"/>
      <c r="AJ30" s="142"/>
      <c r="AK30" s="140"/>
      <c r="AL30" s="142"/>
      <c r="AM30" s="140"/>
      <c r="AN30" s="142"/>
      <c r="AO30" s="140"/>
      <c r="AP30" s="142"/>
      <c r="AQ30" s="140"/>
      <c r="AR30" s="140">
        <v>210000</v>
      </c>
      <c r="AS30" s="142"/>
    </row>
    <row r="31" spans="1:45" s="154" customFormat="1" ht="26.85" customHeight="1" x14ac:dyDescent="0.3">
      <c r="A31" s="133">
        <v>21</v>
      </c>
      <c r="B31" s="137" t="s">
        <v>69</v>
      </c>
      <c r="C31" s="137" t="s">
        <v>70</v>
      </c>
      <c r="D31" s="138" t="s">
        <v>71</v>
      </c>
      <c r="E31" s="148" t="s">
        <v>72</v>
      </c>
      <c r="F31" s="149" t="s">
        <v>112</v>
      </c>
      <c r="G31" s="150"/>
      <c r="H31" s="150"/>
      <c r="I31" s="151">
        <f t="shared" si="0"/>
        <v>15527526</v>
      </c>
      <c r="J31" s="151"/>
      <c r="K31" s="151"/>
      <c r="L31" s="151"/>
      <c r="M31" s="151"/>
      <c r="N31" s="151"/>
      <c r="O31" s="151"/>
      <c r="P31" s="152"/>
      <c r="Q31" s="151"/>
      <c r="R31" s="151">
        <v>1453</v>
      </c>
      <c r="S31" s="151">
        <f t="shared" si="2"/>
        <v>15317526</v>
      </c>
      <c r="T31" s="152"/>
      <c r="U31" s="153"/>
      <c r="V31" s="151"/>
      <c r="W31" s="151"/>
      <c r="X31" s="151"/>
      <c r="Y31" s="140"/>
      <c r="Z31" s="151"/>
      <c r="AA31" s="151"/>
      <c r="AB31" s="151"/>
      <c r="AC31" s="151"/>
      <c r="AD31" s="151"/>
      <c r="AE31" s="151"/>
      <c r="AF31" s="152"/>
      <c r="AG31" s="151"/>
      <c r="AH31" s="152"/>
      <c r="AI31" s="151"/>
      <c r="AJ31" s="152"/>
      <c r="AK31" s="151"/>
      <c r="AL31" s="152"/>
      <c r="AM31" s="151"/>
      <c r="AN31" s="152"/>
      <c r="AO31" s="151"/>
      <c r="AP31" s="152"/>
      <c r="AQ31" s="151"/>
      <c r="AR31" s="151">
        <v>210000</v>
      </c>
      <c r="AS31" s="152"/>
    </row>
    <row r="32" spans="1:45" s="146" customFormat="1" ht="26.85" customHeight="1" x14ac:dyDescent="0.3">
      <c r="A32" s="133">
        <v>22</v>
      </c>
      <c r="B32" s="137" t="s">
        <v>69</v>
      </c>
      <c r="C32" s="137" t="s">
        <v>70</v>
      </c>
      <c r="D32" s="138" t="s">
        <v>71</v>
      </c>
      <c r="E32" s="138" t="s">
        <v>72</v>
      </c>
      <c r="F32" s="133">
        <v>230</v>
      </c>
      <c r="G32" s="133"/>
      <c r="H32" s="133"/>
      <c r="I32" s="140">
        <f t="shared" si="0"/>
        <v>6672246</v>
      </c>
      <c r="J32" s="140"/>
      <c r="K32" s="140"/>
      <c r="L32" s="140"/>
      <c r="M32" s="140"/>
      <c r="N32" s="140"/>
      <c r="O32" s="140"/>
      <c r="P32" s="142"/>
      <c r="Q32" s="140"/>
      <c r="R32" s="140">
        <v>613</v>
      </c>
      <c r="S32" s="140">
        <f t="shared" si="2"/>
        <v>6462246</v>
      </c>
      <c r="T32" s="142"/>
      <c r="U32" s="143"/>
      <c r="V32" s="140"/>
      <c r="W32" s="140"/>
      <c r="X32" s="151"/>
      <c r="Y32" s="140"/>
      <c r="Z32" s="140"/>
      <c r="AA32" s="140"/>
      <c r="AB32" s="140"/>
      <c r="AC32" s="140"/>
      <c r="AD32" s="140"/>
      <c r="AE32" s="140"/>
      <c r="AF32" s="142"/>
      <c r="AG32" s="140"/>
      <c r="AH32" s="142"/>
      <c r="AI32" s="140"/>
      <c r="AJ32" s="142"/>
      <c r="AK32" s="140"/>
      <c r="AL32" s="142"/>
      <c r="AM32" s="140"/>
      <c r="AN32" s="142"/>
      <c r="AO32" s="140"/>
      <c r="AP32" s="142"/>
      <c r="AQ32" s="140"/>
      <c r="AR32" s="140">
        <v>210000</v>
      </c>
      <c r="AS32" s="142"/>
    </row>
    <row r="33" spans="1:45" s="144" customFormat="1" ht="26.85" customHeight="1" x14ac:dyDescent="0.3">
      <c r="A33" s="133">
        <v>23</v>
      </c>
      <c r="B33" s="137" t="s">
        <v>69</v>
      </c>
      <c r="C33" s="137" t="s">
        <v>70</v>
      </c>
      <c r="D33" s="138" t="s">
        <v>71</v>
      </c>
      <c r="E33" s="138" t="s">
        <v>93</v>
      </c>
      <c r="F33" s="145" t="s">
        <v>104</v>
      </c>
      <c r="G33" s="133"/>
      <c r="H33" s="133"/>
      <c r="I33" s="140">
        <f t="shared" si="0"/>
        <v>28199010</v>
      </c>
      <c r="J33" s="140"/>
      <c r="K33" s="140"/>
      <c r="L33" s="140"/>
      <c r="M33" s="140"/>
      <c r="N33" s="140"/>
      <c r="O33" s="140"/>
      <c r="P33" s="142"/>
      <c r="Q33" s="140"/>
      <c r="R33" s="140">
        <v>2655</v>
      </c>
      <c r="S33" s="140">
        <f t="shared" si="2"/>
        <v>27989010</v>
      </c>
      <c r="T33" s="142"/>
      <c r="U33" s="143"/>
      <c r="V33" s="140"/>
      <c r="W33" s="140"/>
      <c r="X33" s="151"/>
      <c r="Y33" s="140"/>
      <c r="Z33" s="140"/>
      <c r="AA33" s="140"/>
      <c r="AB33" s="140"/>
      <c r="AC33" s="140"/>
      <c r="AD33" s="140"/>
      <c r="AE33" s="140"/>
      <c r="AF33" s="142"/>
      <c r="AG33" s="140"/>
      <c r="AH33" s="142"/>
      <c r="AI33" s="140"/>
      <c r="AJ33" s="142"/>
      <c r="AK33" s="140"/>
      <c r="AL33" s="142"/>
      <c r="AM33" s="140"/>
      <c r="AN33" s="142"/>
      <c r="AO33" s="140"/>
      <c r="AP33" s="142"/>
      <c r="AQ33" s="140"/>
      <c r="AR33" s="140">
        <v>210000</v>
      </c>
      <c r="AS33" s="142"/>
    </row>
    <row r="34" spans="1:45" s="146" customFormat="1" ht="26.85" customHeight="1" x14ac:dyDescent="0.3">
      <c r="A34" s="133">
        <v>24</v>
      </c>
      <c r="B34" s="137" t="s">
        <v>69</v>
      </c>
      <c r="C34" s="137" t="s">
        <v>70</v>
      </c>
      <c r="D34" s="161" t="s">
        <v>71</v>
      </c>
      <c r="E34" s="138" t="s">
        <v>93</v>
      </c>
      <c r="F34" s="145" t="s">
        <v>94</v>
      </c>
      <c r="G34" s="133"/>
      <c r="H34" s="133"/>
      <c r="I34" s="140">
        <f t="shared" si="0"/>
        <v>13102866</v>
      </c>
      <c r="J34" s="140"/>
      <c r="K34" s="140"/>
      <c r="L34" s="140"/>
      <c r="M34" s="140"/>
      <c r="N34" s="140"/>
      <c r="O34" s="140"/>
      <c r="P34" s="142"/>
      <c r="Q34" s="140"/>
      <c r="R34" s="140">
        <v>1223</v>
      </c>
      <c r="S34" s="140">
        <f t="shared" si="2"/>
        <v>12892866</v>
      </c>
      <c r="T34" s="142"/>
      <c r="U34" s="143"/>
      <c r="V34" s="140"/>
      <c r="W34" s="140"/>
      <c r="X34" s="151"/>
      <c r="Y34" s="140"/>
      <c r="Z34" s="140"/>
      <c r="AA34" s="140"/>
      <c r="AB34" s="140"/>
      <c r="AC34" s="140"/>
      <c r="AD34" s="140"/>
      <c r="AE34" s="140"/>
      <c r="AF34" s="142"/>
      <c r="AG34" s="140"/>
      <c r="AH34" s="142"/>
      <c r="AI34" s="140"/>
      <c r="AJ34" s="142"/>
      <c r="AK34" s="140"/>
      <c r="AL34" s="142"/>
      <c r="AM34" s="140"/>
      <c r="AN34" s="142"/>
      <c r="AO34" s="140"/>
      <c r="AP34" s="142"/>
      <c r="AQ34" s="140"/>
      <c r="AR34" s="140">
        <v>210000</v>
      </c>
      <c r="AS34" s="142"/>
    </row>
    <row r="35" spans="1:45" s="144" customFormat="1" ht="26.85" customHeight="1" x14ac:dyDescent="0.3">
      <c r="A35" s="133">
        <v>25</v>
      </c>
      <c r="B35" s="137" t="s">
        <v>69</v>
      </c>
      <c r="C35" s="137" t="s">
        <v>70</v>
      </c>
      <c r="D35" s="161" t="s">
        <v>71</v>
      </c>
      <c r="E35" s="138" t="s">
        <v>93</v>
      </c>
      <c r="F35" s="133">
        <v>76</v>
      </c>
      <c r="G35" s="133"/>
      <c r="H35" s="162"/>
      <c r="I35" s="140">
        <f t="shared" si="0"/>
        <v>13071240</v>
      </c>
      <c r="J35" s="141"/>
      <c r="K35" s="140"/>
      <c r="L35" s="140"/>
      <c r="M35" s="140"/>
      <c r="N35" s="140"/>
      <c r="O35" s="140"/>
      <c r="P35" s="142"/>
      <c r="Q35" s="140"/>
      <c r="R35" s="140">
        <v>1220</v>
      </c>
      <c r="S35" s="140">
        <f t="shared" si="2"/>
        <v>12861240</v>
      </c>
      <c r="T35" s="142"/>
      <c r="U35" s="143"/>
      <c r="V35" s="140"/>
      <c r="W35" s="140"/>
      <c r="X35" s="151"/>
      <c r="Y35" s="140"/>
      <c r="Z35" s="140"/>
      <c r="AA35" s="140"/>
      <c r="AB35" s="140"/>
      <c r="AC35" s="140"/>
      <c r="AD35" s="140"/>
      <c r="AE35" s="140"/>
      <c r="AF35" s="142"/>
      <c r="AG35" s="140"/>
      <c r="AH35" s="142"/>
      <c r="AI35" s="140"/>
      <c r="AJ35" s="142"/>
      <c r="AK35" s="140"/>
      <c r="AL35" s="142"/>
      <c r="AM35" s="140"/>
      <c r="AN35" s="142"/>
      <c r="AO35" s="140"/>
      <c r="AP35" s="142"/>
      <c r="AQ35" s="140"/>
      <c r="AR35" s="140">
        <v>210000</v>
      </c>
      <c r="AS35" s="142"/>
    </row>
    <row r="36" spans="1:45" s="144" customFormat="1" ht="26.85" customHeight="1" x14ac:dyDescent="0.3">
      <c r="A36" s="133">
        <v>26</v>
      </c>
      <c r="B36" s="137" t="s">
        <v>69</v>
      </c>
      <c r="C36" s="137" t="s">
        <v>70</v>
      </c>
      <c r="D36" s="161" t="s">
        <v>78</v>
      </c>
      <c r="E36" s="191" t="s">
        <v>117</v>
      </c>
      <c r="F36" s="133">
        <v>6</v>
      </c>
      <c r="G36" s="133"/>
      <c r="H36" s="156"/>
      <c r="I36" s="140">
        <f t="shared" si="0"/>
        <v>558780</v>
      </c>
      <c r="J36" s="157"/>
      <c r="K36" s="140"/>
      <c r="L36" s="140"/>
      <c r="M36" s="140"/>
      <c r="N36" s="140"/>
      <c r="O36" s="140"/>
      <c r="P36" s="142"/>
      <c r="Q36" s="140"/>
      <c r="R36" s="140"/>
      <c r="S36" s="140"/>
      <c r="T36" s="142"/>
      <c r="U36" s="143"/>
      <c r="V36" s="140"/>
      <c r="W36" s="140"/>
      <c r="X36" s="151">
        <v>201</v>
      </c>
      <c r="Y36" s="140">
        <f>X36*2780</f>
        <v>558780</v>
      </c>
      <c r="Z36" s="140"/>
      <c r="AA36" s="140"/>
      <c r="AB36" s="140"/>
      <c r="AC36" s="140"/>
      <c r="AD36" s="140"/>
      <c r="AE36" s="140"/>
      <c r="AF36" s="142"/>
      <c r="AG36" s="140"/>
      <c r="AH36" s="142"/>
      <c r="AI36" s="140"/>
      <c r="AJ36" s="142"/>
      <c r="AK36" s="140"/>
      <c r="AL36" s="142"/>
      <c r="AM36" s="140"/>
      <c r="AN36" s="142"/>
      <c r="AO36" s="140"/>
      <c r="AP36" s="142"/>
      <c r="AQ36" s="140"/>
      <c r="AR36" s="140"/>
      <c r="AS36" s="142"/>
    </row>
    <row r="37" spans="1:45" s="144" customFormat="1" ht="26.85" customHeight="1" x14ac:dyDescent="0.3">
      <c r="A37" s="133">
        <v>27</v>
      </c>
      <c r="B37" s="137" t="s">
        <v>69</v>
      </c>
      <c r="C37" s="137" t="s">
        <v>70</v>
      </c>
      <c r="D37" s="161" t="s">
        <v>78</v>
      </c>
      <c r="E37" s="191" t="s">
        <v>114</v>
      </c>
      <c r="F37" s="133">
        <v>33</v>
      </c>
      <c r="G37" s="133"/>
      <c r="H37" s="156"/>
      <c r="I37" s="140">
        <f t="shared" si="0"/>
        <v>305800</v>
      </c>
      <c r="J37" s="157"/>
      <c r="K37" s="140"/>
      <c r="L37" s="140"/>
      <c r="M37" s="140"/>
      <c r="N37" s="140"/>
      <c r="O37" s="140"/>
      <c r="P37" s="142"/>
      <c r="Q37" s="140"/>
      <c r="R37" s="140"/>
      <c r="S37" s="140"/>
      <c r="T37" s="142"/>
      <c r="U37" s="143"/>
      <c r="V37" s="140"/>
      <c r="W37" s="140"/>
      <c r="X37" s="151">
        <v>110</v>
      </c>
      <c r="Y37" s="140">
        <f>X37*2780</f>
        <v>305800</v>
      </c>
      <c r="Z37" s="140"/>
      <c r="AA37" s="140"/>
      <c r="AB37" s="140"/>
      <c r="AC37" s="140"/>
      <c r="AD37" s="140"/>
      <c r="AE37" s="140"/>
      <c r="AF37" s="142"/>
      <c r="AG37" s="140"/>
      <c r="AH37" s="142"/>
      <c r="AI37" s="140"/>
      <c r="AJ37" s="142"/>
      <c r="AK37" s="140"/>
      <c r="AL37" s="142"/>
      <c r="AM37" s="140"/>
      <c r="AN37" s="142"/>
      <c r="AO37" s="140"/>
      <c r="AP37" s="142"/>
      <c r="AQ37" s="140"/>
      <c r="AR37" s="140"/>
      <c r="AS37" s="142"/>
    </row>
    <row r="38" spans="1:45" s="146" customFormat="1" ht="26.85" customHeight="1" x14ac:dyDescent="0.3">
      <c r="A38" s="133">
        <v>28</v>
      </c>
      <c r="B38" s="137" t="s">
        <v>69</v>
      </c>
      <c r="C38" s="137" t="s">
        <v>70</v>
      </c>
      <c r="D38" s="138" t="s">
        <v>78</v>
      </c>
      <c r="E38" s="138" t="s">
        <v>80</v>
      </c>
      <c r="F38" s="145" t="s">
        <v>86</v>
      </c>
      <c r="G38" s="133"/>
      <c r="H38" s="133"/>
      <c r="I38" s="140">
        <f t="shared" si="0"/>
        <v>16770801.996975001</v>
      </c>
      <c r="J38" s="140"/>
      <c r="K38" s="140"/>
      <c r="L38" s="140"/>
      <c r="M38" s="140"/>
      <c r="N38" s="140"/>
      <c r="O38" s="140"/>
      <c r="P38" s="142"/>
      <c r="Q38" s="140"/>
      <c r="R38" s="140"/>
      <c r="S38" s="140"/>
      <c r="T38" s="142"/>
      <c r="U38" s="143"/>
      <c r="V38" s="140">
        <v>2795.0720670000001</v>
      </c>
      <c r="W38" s="140">
        <f>V38*5925</f>
        <v>16560801.996975001</v>
      </c>
      <c r="X38" s="151"/>
      <c r="Y38" s="140"/>
      <c r="Z38" s="163"/>
      <c r="AA38" s="140"/>
      <c r="AB38" s="140"/>
      <c r="AC38" s="140"/>
      <c r="AD38" s="140"/>
      <c r="AE38" s="140"/>
      <c r="AF38" s="142"/>
      <c r="AG38" s="140"/>
      <c r="AH38" s="142"/>
      <c r="AI38" s="140"/>
      <c r="AJ38" s="142"/>
      <c r="AK38" s="140"/>
      <c r="AL38" s="142"/>
      <c r="AM38" s="140"/>
      <c r="AN38" s="142"/>
      <c r="AO38" s="140"/>
      <c r="AP38" s="142"/>
      <c r="AQ38" s="140"/>
      <c r="AR38" s="140">
        <v>210000</v>
      </c>
      <c r="AS38" s="142"/>
    </row>
    <row r="39" spans="1:45" s="146" customFormat="1" ht="26.85" customHeight="1" x14ac:dyDescent="0.3">
      <c r="A39" s="133">
        <v>29</v>
      </c>
      <c r="B39" s="137" t="s">
        <v>69</v>
      </c>
      <c r="C39" s="137" t="s">
        <v>70</v>
      </c>
      <c r="D39" s="191" t="s">
        <v>78</v>
      </c>
      <c r="E39" s="191" t="s">
        <v>89</v>
      </c>
      <c r="F39" s="145" t="s">
        <v>81</v>
      </c>
      <c r="G39" s="139"/>
      <c r="H39" s="133"/>
      <c r="I39" s="140">
        <f t="shared" si="0"/>
        <v>10646580</v>
      </c>
      <c r="J39" s="140"/>
      <c r="K39" s="140"/>
      <c r="L39" s="140"/>
      <c r="M39" s="140"/>
      <c r="N39" s="140"/>
      <c r="O39" s="140"/>
      <c r="P39" s="142"/>
      <c r="Q39" s="140"/>
      <c r="R39" s="140">
        <v>990</v>
      </c>
      <c r="S39" s="140">
        <f>R39*10542</f>
        <v>10436580</v>
      </c>
      <c r="T39" s="142"/>
      <c r="U39" s="143"/>
      <c r="V39" s="140"/>
      <c r="W39" s="140"/>
      <c r="X39" s="151"/>
      <c r="Y39" s="140"/>
      <c r="Z39" s="140"/>
      <c r="AA39" s="140"/>
      <c r="AB39" s="140"/>
      <c r="AC39" s="140"/>
      <c r="AD39" s="140"/>
      <c r="AE39" s="140"/>
      <c r="AF39" s="142"/>
      <c r="AG39" s="140"/>
      <c r="AH39" s="142"/>
      <c r="AI39" s="140"/>
      <c r="AJ39" s="142"/>
      <c r="AK39" s="140"/>
      <c r="AL39" s="142"/>
      <c r="AM39" s="140"/>
      <c r="AN39" s="142"/>
      <c r="AO39" s="140"/>
      <c r="AP39" s="142"/>
      <c r="AQ39" s="140"/>
      <c r="AR39" s="140">
        <v>210000</v>
      </c>
      <c r="AS39" s="142"/>
    </row>
    <row r="40" spans="1:45" s="197" customFormat="1" ht="26.85" customHeight="1" thickBot="1" x14ac:dyDescent="0.35">
      <c r="A40" s="133">
        <v>30</v>
      </c>
      <c r="B40" s="137" t="s">
        <v>69</v>
      </c>
      <c r="C40" s="137" t="s">
        <v>70</v>
      </c>
      <c r="D40" s="198" t="s">
        <v>78</v>
      </c>
      <c r="E40" s="195" t="s">
        <v>89</v>
      </c>
      <c r="F40" s="145" t="s">
        <v>118</v>
      </c>
      <c r="G40" s="139"/>
      <c r="H40" s="156"/>
      <c r="I40" s="140">
        <f t="shared" si="0"/>
        <v>375300</v>
      </c>
      <c r="J40" s="157"/>
      <c r="K40" s="140"/>
      <c r="L40" s="140"/>
      <c r="M40" s="140"/>
      <c r="N40" s="140"/>
      <c r="O40" s="140"/>
      <c r="P40" s="142"/>
      <c r="Q40" s="140"/>
      <c r="R40" s="140"/>
      <c r="S40" s="140"/>
      <c r="T40" s="142"/>
      <c r="U40" s="143"/>
      <c r="V40" s="140"/>
      <c r="W40" s="140"/>
      <c r="X40" s="151">
        <v>135</v>
      </c>
      <c r="Y40" s="140">
        <f>X40*2780</f>
        <v>375300</v>
      </c>
      <c r="Z40" s="140"/>
      <c r="AA40" s="140"/>
      <c r="AB40" s="140"/>
      <c r="AC40" s="140"/>
      <c r="AD40" s="140"/>
      <c r="AE40" s="140"/>
      <c r="AF40" s="142"/>
      <c r="AG40" s="140"/>
      <c r="AH40" s="142"/>
      <c r="AI40" s="140"/>
      <c r="AJ40" s="142"/>
      <c r="AK40" s="140"/>
      <c r="AL40" s="142"/>
      <c r="AM40" s="140"/>
      <c r="AN40" s="142"/>
      <c r="AO40" s="140"/>
      <c r="AP40" s="142"/>
      <c r="AQ40" s="140"/>
      <c r="AR40" s="140"/>
      <c r="AS40" s="142"/>
    </row>
    <row r="41" spans="1:45" s="174" customFormat="1" ht="47.25" customHeight="1" thickBot="1" x14ac:dyDescent="0.4">
      <c r="A41" s="164" t="s">
        <v>102</v>
      </c>
      <c r="B41" s="164"/>
      <c r="C41" s="165"/>
      <c r="D41" s="165"/>
      <c r="E41" s="165"/>
      <c r="F41" s="166"/>
      <c r="G41" s="166"/>
      <c r="H41" s="166"/>
      <c r="I41" s="167">
        <f>SUM(I11:I40)</f>
        <v>263632279.996975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f>SUM(O11:O39)</f>
        <v>0</v>
      </c>
      <c r="P41" s="168"/>
      <c r="Q41" s="167">
        <v>0</v>
      </c>
      <c r="R41" s="169">
        <f>SUM(R10:R39)</f>
        <v>21624</v>
      </c>
      <c r="S41" s="167">
        <f>SUM(S10:S39)</f>
        <v>227960208</v>
      </c>
      <c r="T41" s="170"/>
      <c r="U41" s="171">
        <v>0</v>
      </c>
      <c r="V41" s="167">
        <f>SUM(V10:V39)</f>
        <v>4685.0720670000001</v>
      </c>
      <c r="W41" s="167">
        <f>SUM(W10:W39)</f>
        <v>27759051.996975001</v>
      </c>
      <c r="X41" s="167">
        <f>SUM(X11:X40)</f>
        <v>1109</v>
      </c>
      <c r="Y41" s="172">
        <f>SUM(Y11:Y40)</f>
        <v>3083020</v>
      </c>
      <c r="Z41" s="170"/>
      <c r="AA41" s="171">
        <v>0</v>
      </c>
      <c r="AB41" s="167"/>
      <c r="AC41" s="167">
        <v>0</v>
      </c>
      <c r="AD41" s="167"/>
      <c r="AE41" s="167">
        <v>0</v>
      </c>
      <c r="AF41" s="168"/>
      <c r="AG41" s="167">
        <v>0</v>
      </c>
      <c r="AH41" s="168"/>
      <c r="AI41" s="167">
        <v>0</v>
      </c>
      <c r="AJ41" s="168"/>
      <c r="AK41" s="167">
        <v>0</v>
      </c>
      <c r="AL41" s="168"/>
      <c r="AM41" s="167">
        <v>0</v>
      </c>
      <c r="AN41" s="168"/>
      <c r="AO41" s="167">
        <v>0</v>
      </c>
      <c r="AP41" s="168"/>
      <c r="AQ41" s="167">
        <v>0</v>
      </c>
      <c r="AR41" s="173">
        <f>SUM(AR10:AR39)</f>
        <v>4830000</v>
      </c>
      <c r="AS41" s="167"/>
    </row>
    <row r="42" spans="1:45" s="144" customFormat="1" ht="33.75" customHeight="1" thickBot="1" x14ac:dyDescent="0.35">
      <c r="A42" s="175"/>
      <c r="B42" s="176"/>
      <c r="C42" s="176"/>
      <c r="D42" s="176"/>
      <c r="E42" s="176"/>
      <c r="F42" s="176"/>
      <c r="G42" s="176"/>
      <c r="H42" s="176"/>
      <c r="I42" s="177"/>
      <c r="J42" s="177"/>
      <c r="K42" s="177"/>
      <c r="L42" s="177"/>
      <c r="M42" s="177"/>
      <c r="N42" s="177"/>
      <c r="O42" s="177"/>
      <c r="P42" s="178"/>
      <c r="Q42" s="177"/>
      <c r="R42" s="177"/>
      <c r="S42" s="177"/>
      <c r="T42" s="178"/>
      <c r="U42" s="179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8"/>
      <c r="AG42" s="177"/>
      <c r="AH42" s="178"/>
      <c r="AI42" s="177"/>
      <c r="AJ42" s="178"/>
      <c r="AK42" s="177"/>
      <c r="AL42" s="178"/>
      <c r="AM42" s="177"/>
      <c r="AN42" s="178"/>
      <c r="AO42" s="177"/>
      <c r="AP42" s="178"/>
      <c r="AQ42" s="177"/>
      <c r="AR42" s="177"/>
      <c r="AS42" s="178"/>
    </row>
    <row r="43" spans="1:45" s="144" customFormat="1" ht="41.25" customHeight="1" thickBot="1" x14ac:dyDescent="0.35">
      <c r="A43" s="401" t="s">
        <v>121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2"/>
      <c r="AP43" s="402"/>
      <c r="AQ43" s="402"/>
      <c r="AR43" s="402"/>
      <c r="AS43" s="403"/>
    </row>
    <row r="44" spans="1:45" s="144" customFormat="1" ht="26.85" customHeight="1" x14ac:dyDescent="0.3">
      <c r="A44" s="133">
        <v>1</v>
      </c>
      <c r="B44" s="137" t="s">
        <v>69</v>
      </c>
      <c r="C44" s="137" t="s">
        <v>70</v>
      </c>
      <c r="D44" s="219" t="s">
        <v>78</v>
      </c>
      <c r="E44" s="219" t="s">
        <v>122</v>
      </c>
      <c r="F44" s="219">
        <v>44</v>
      </c>
      <c r="G44" s="133"/>
      <c r="H44" s="133"/>
      <c r="I44" s="140">
        <f t="shared" ref="I44:I59" si="3">J44+K44+L44+M44+N44+O44+Q44+S44+U44+W44+Y44+AA44+AC44+AE44+AG44+AI44+AK44+AM44+AO44+AQ44+AR44</f>
        <v>12708595.199999999</v>
      </c>
      <c r="J44" s="140"/>
      <c r="K44" s="140"/>
      <c r="L44" s="140"/>
      <c r="M44" s="140"/>
      <c r="N44" s="140"/>
      <c r="O44" s="140"/>
      <c r="P44" s="142"/>
      <c r="Q44" s="140"/>
      <c r="R44" s="140">
        <v>1185.5999999999999</v>
      </c>
      <c r="S44" s="140">
        <f>R44*10542</f>
        <v>12498595.199999999</v>
      </c>
      <c r="T44" s="142"/>
      <c r="U44" s="143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2"/>
      <c r="AG44" s="140"/>
      <c r="AH44" s="142"/>
      <c r="AI44" s="140"/>
      <c r="AJ44" s="142"/>
      <c r="AK44" s="140"/>
      <c r="AL44" s="142"/>
      <c r="AM44" s="140"/>
      <c r="AN44" s="142"/>
      <c r="AO44" s="140"/>
      <c r="AP44" s="142"/>
      <c r="AQ44" s="140"/>
      <c r="AR44" s="140">
        <v>210000</v>
      </c>
      <c r="AS44" s="142"/>
    </row>
    <row r="45" spans="1:45" s="144" customFormat="1" ht="26.85" customHeight="1" x14ac:dyDescent="0.3">
      <c r="A45" s="231">
        <v>2</v>
      </c>
      <c r="B45" s="137" t="s">
        <v>69</v>
      </c>
      <c r="C45" s="137" t="s">
        <v>70</v>
      </c>
      <c r="D45" s="219" t="s">
        <v>78</v>
      </c>
      <c r="E45" s="219" t="s">
        <v>123</v>
      </c>
      <c r="F45" s="219">
        <v>62</v>
      </c>
      <c r="G45" s="133"/>
      <c r="H45" s="133"/>
      <c r="I45" s="140">
        <f t="shared" si="3"/>
        <v>9065280</v>
      </c>
      <c r="J45" s="140"/>
      <c r="K45" s="140"/>
      <c r="L45" s="140"/>
      <c r="M45" s="140"/>
      <c r="N45" s="140"/>
      <c r="O45" s="140"/>
      <c r="P45" s="142"/>
      <c r="Q45" s="140"/>
      <c r="R45" s="140">
        <v>840</v>
      </c>
      <c r="S45" s="140">
        <f>R45*10542</f>
        <v>8855280</v>
      </c>
      <c r="T45" s="142"/>
      <c r="U45" s="143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2"/>
      <c r="AG45" s="140"/>
      <c r="AH45" s="142"/>
      <c r="AI45" s="140"/>
      <c r="AJ45" s="142"/>
      <c r="AK45" s="140"/>
      <c r="AL45" s="142"/>
      <c r="AM45" s="140"/>
      <c r="AN45" s="142"/>
      <c r="AO45" s="140"/>
      <c r="AP45" s="142"/>
      <c r="AQ45" s="140"/>
      <c r="AR45" s="140">
        <v>210000</v>
      </c>
      <c r="AS45" s="142"/>
    </row>
    <row r="46" spans="1:45" s="144" customFormat="1" ht="26.85" customHeight="1" x14ac:dyDescent="0.3">
      <c r="A46" s="133">
        <v>3</v>
      </c>
      <c r="B46" s="137" t="s">
        <v>69</v>
      </c>
      <c r="C46" s="137" t="s">
        <v>70</v>
      </c>
      <c r="D46" s="219" t="s">
        <v>71</v>
      </c>
      <c r="E46" s="219" t="s">
        <v>72</v>
      </c>
      <c r="F46" s="265" t="s">
        <v>138</v>
      </c>
      <c r="G46" s="133"/>
      <c r="H46" s="133"/>
      <c r="I46" s="140">
        <f t="shared" si="3"/>
        <v>26512596</v>
      </c>
      <c r="J46" s="140"/>
      <c r="K46" s="140"/>
      <c r="L46" s="140"/>
      <c r="M46" s="140"/>
      <c r="N46" s="140"/>
      <c r="O46" s="140"/>
      <c r="P46" s="142"/>
      <c r="Q46" s="140"/>
      <c r="R46" s="140">
        <v>1163</v>
      </c>
      <c r="S46" s="140">
        <f>R46*10542</f>
        <v>12260346</v>
      </c>
      <c r="T46" s="142"/>
      <c r="U46" s="143"/>
      <c r="V46" s="140">
        <v>2370</v>
      </c>
      <c r="W46" s="140">
        <f>V46*5925</f>
        <v>14042250</v>
      </c>
      <c r="X46" s="140"/>
      <c r="Y46" s="140"/>
      <c r="Z46" s="140"/>
      <c r="AA46" s="140"/>
      <c r="AB46" s="140"/>
      <c r="AC46" s="140"/>
      <c r="AD46" s="140"/>
      <c r="AE46" s="140"/>
      <c r="AF46" s="142"/>
      <c r="AG46" s="140"/>
      <c r="AH46" s="142"/>
      <c r="AI46" s="140"/>
      <c r="AJ46" s="142"/>
      <c r="AK46" s="140"/>
      <c r="AL46" s="142"/>
      <c r="AM46" s="140"/>
      <c r="AN46" s="142"/>
      <c r="AO46" s="140"/>
      <c r="AP46" s="142"/>
      <c r="AQ46" s="140"/>
      <c r="AR46" s="140">
        <v>210000</v>
      </c>
      <c r="AS46" s="142"/>
    </row>
    <row r="47" spans="1:45" s="144" customFormat="1" ht="26.85" customHeight="1" x14ac:dyDescent="0.3">
      <c r="A47" s="231">
        <v>4</v>
      </c>
      <c r="B47" s="219" t="s">
        <v>69</v>
      </c>
      <c r="C47" s="219" t="s">
        <v>70</v>
      </c>
      <c r="D47" s="219" t="s">
        <v>71</v>
      </c>
      <c r="E47" s="219" t="s">
        <v>72</v>
      </c>
      <c r="F47" s="265" t="s">
        <v>134</v>
      </c>
      <c r="G47" s="133"/>
      <c r="H47" s="133"/>
      <c r="I47" s="140">
        <f t="shared" si="3"/>
        <v>13919871</v>
      </c>
      <c r="J47" s="140"/>
      <c r="K47" s="140"/>
      <c r="L47" s="140"/>
      <c r="M47" s="140"/>
      <c r="N47" s="140"/>
      <c r="O47" s="140"/>
      <c r="P47" s="142"/>
      <c r="Q47" s="140"/>
      <c r="R47" s="140">
        <v>1300.5</v>
      </c>
      <c r="S47" s="140">
        <f>R47*10542</f>
        <v>13709871</v>
      </c>
      <c r="T47" s="142"/>
      <c r="U47" s="143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2"/>
      <c r="AG47" s="140"/>
      <c r="AH47" s="142"/>
      <c r="AI47" s="140"/>
      <c r="AJ47" s="142"/>
      <c r="AK47" s="140"/>
      <c r="AL47" s="142"/>
      <c r="AM47" s="140"/>
      <c r="AN47" s="142"/>
      <c r="AO47" s="140"/>
      <c r="AP47" s="142"/>
      <c r="AQ47" s="140"/>
      <c r="AR47" s="222">
        <v>210000</v>
      </c>
      <c r="AS47" s="142"/>
    </row>
    <row r="48" spans="1:45" s="144" customFormat="1" ht="26.85" customHeight="1" x14ac:dyDescent="0.3">
      <c r="A48" s="133">
        <v>5</v>
      </c>
      <c r="B48" s="137" t="s">
        <v>69</v>
      </c>
      <c r="C48" s="137" t="s">
        <v>70</v>
      </c>
      <c r="D48" s="219" t="s">
        <v>71</v>
      </c>
      <c r="E48" s="219" t="s">
        <v>72</v>
      </c>
      <c r="F48" s="219">
        <v>65</v>
      </c>
      <c r="G48" s="133"/>
      <c r="H48" s="133"/>
      <c r="I48" s="140">
        <f t="shared" si="3"/>
        <v>6018642</v>
      </c>
      <c r="J48" s="140"/>
      <c r="K48" s="140"/>
      <c r="L48" s="140"/>
      <c r="M48" s="140"/>
      <c r="N48" s="140"/>
      <c r="O48" s="140"/>
      <c r="P48" s="142"/>
      <c r="Q48" s="140"/>
      <c r="R48" s="140">
        <v>551</v>
      </c>
      <c r="S48" s="140">
        <f>R48*10542</f>
        <v>5808642</v>
      </c>
      <c r="T48" s="142"/>
      <c r="U48" s="143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2"/>
      <c r="AG48" s="140"/>
      <c r="AH48" s="142"/>
      <c r="AI48" s="140"/>
      <c r="AJ48" s="142"/>
      <c r="AK48" s="140"/>
      <c r="AL48" s="142"/>
      <c r="AM48" s="140"/>
      <c r="AN48" s="142"/>
      <c r="AO48" s="140"/>
      <c r="AP48" s="142"/>
      <c r="AQ48" s="140"/>
      <c r="AR48" s="140">
        <v>210000</v>
      </c>
      <c r="AS48" s="142"/>
    </row>
    <row r="49" spans="1:45" s="144" customFormat="1" ht="26.85" customHeight="1" x14ac:dyDescent="0.3">
      <c r="A49" s="231">
        <v>6</v>
      </c>
      <c r="B49" s="137" t="s">
        <v>69</v>
      </c>
      <c r="C49" s="137" t="s">
        <v>70</v>
      </c>
      <c r="D49" s="219" t="s">
        <v>71</v>
      </c>
      <c r="E49" s="219" t="s">
        <v>72</v>
      </c>
      <c r="F49" s="219">
        <v>95</v>
      </c>
      <c r="G49" s="133"/>
      <c r="H49" s="133"/>
      <c r="I49" s="140">
        <f t="shared" si="3"/>
        <v>22646550</v>
      </c>
      <c r="J49" s="140"/>
      <c r="K49" s="140"/>
      <c r="L49" s="140"/>
      <c r="M49" s="140"/>
      <c r="N49" s="140"/>
      <c r="O49" s="140"/>
      <c r="P49" s="134">
        <v>6</v>
      </c>
      <c r="Q49" s="140">
        <f>P49*3774425</f>
        <v>22646550</v>
      </c>
      <c r="R49" s="140"/>
      <c r="S49" s="140"/>
      <c r="T49" s="142"/>
      <c r="U49" s="143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2"/>
      <c r="AG49" s="140"/>
      <c r="AH49" s="142"/>
      <c r="AI49" s="140"/>
      <c r="AJ49" s="142"/>
      <c r="AK49" s="140"/>
      <c r="AL49" s="142"/>
      <c r="AM49" s="140"/>
      <c r="AN49" s="142"/>
      <c r="AO49" s="140"/>
      <c r="AP49" s="142"/>
      <c r="AQ49" s="140"/>
      <c r="AR49" s="140"/>
      <c r="AS49" s="142"/>
    </row>
    <row r="50" spans="1:45" s="144" customFormat="1" ht="26.85" customHeight="1" x14ac:dyDescent="0.3">
      <c r="A50" s="133">
        <v>7</v>
      </c>
      <c r="B50" s="137" t="s">
        <v>69</v>
      </c>
      <c r="C50" s="137" t="s">
        <v>70</v>
      </c>
      <c r="D50" s="219" t="s">
        <v>71</v>
      </c>
      <c r="E50" s="219" t="s">
        <v>72</v>
      </c>
      <c r="F50" s="219">
        <v>110</v>
      </c>
      <c r="G50" s="133"/>
      <c r="H50" s="133"/>
      <c r="I50" s="140">
        <f t="shared" si="3"/>
        <v>205720</v>
      </c>
      <c r="J50" s="140"/>
      <c r="K50" s="140"/>
      <c r="L50" s="140"/>
      <c r="M50" s="140"/>
      <c r="N50" s="140"/>
      <c r="O50" s="140"/>
      <c r="P50" s="142"/>
      <c r="Q50" s="140"/>
      <c r="R50" s="140"/>
      <c r="S50" s="140"/>
      <c r="T50" s="142"/>
      <c r="U50" s="143"/>
      <c r="V50" s="140"/>
      <c r="W50" s="140"/>
      <c r="X50" s="140">
        <v>74</v>
      </c>
      <c r="Y50" s="140">
        <f>X50*2780</f>
        <v>205720</v>
      </c>
      <c r="Z50" s="140"/>
      <c r="AA50" s="140"/>
      <c r="AB50" s="140"/>
      <c r="AC50" s="140"/>
      <c r="AD50" s="140"/>
      <c r="AE50" s="140"/>
      <c r="AF50" s="142"/>
      <c r="AG50" s="140"/>
      <c r="AH50" s="142"/>
      <c r="AI50" s="140"/>
      <c r="AJ50" s="142"/>
      <c r="AK50" s="140"/>
      <c r="AL50" s="142"/>
      <c r="AM50" s="140"/>
      <c r="AN50" s="142"/>
      <c r="AO50" s="140"/>
      <c r="AP50" s="142"/>
      <c r="AQ50" s="140"/>
      <c r="AR50" s="140"/>
      <c r="AS50" s="142"/>
    </row>
    <row r="51" spans="1:45" s="144" customFormat="1" ht="26.85" customHeight="1" x14ac:dyDescent="0.3">
      <c r="A51" s="231">
        <v>8</v>
      </c>
      <c r="B51" s="137" t="s">
        <v>69</v>
      </c>
      <c r="C51" s="137" t="s">
        <v>70</v>
      </c>
      <c r="D51" s="133" t="s">
        <v>71</v>
      </c>
      <c r="E51" s="219" t="s">
        <v>72</v>
      </c>
      <c r="F51" s="219">
        <v>178</v>
      </c>
      <c r="G51" s="133"/>
      <c r="H51" s="133"/>
      <c r="I51" s="140">
        <f t="shared" si="3"/>
        <v>10059390.6</v>
      </c>
      <c r="J51" s="140"/>
      <c r="K51" s="140"/>
      <c r="L51" s="140"/>
      <c r="M51" s="140"/>
      <c r="N51" s="140"/>
      <c r="O51" s="140"/>
      <c r="P51" s="142"/>
      <c r="Q51" s="140"/>
      <c r="R51" s="140">
        <v>934.3</v>
      </c>
      <c r="S51" s="140">
        <f>R51*10542</f>
        <v>9849390.5999999996</v>
      </c>
      <c r="T51" s="142"/>
      <c r="U51" s="143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2"/>
      <c r="AG51" s="140"/>
      <c r="AH51" s="142"/>
      <c r="AI51" s="140"/>
      <c r="AJ51" s="142"/>
      <c r="AK51" s="140"/>
      <c r="AL51" s="142"/>
      <c r="AM51" s="140"/>
      <c r="AN51" s="142"/>
      <c r="AO51" s="140"/>
      <c r="AP51" s="142"/>
      <c r="AQ51" s="140"/>
      <c r="AR51" s="140">
        <v>210000</v>
      </c>
      <c r="AS51" s="142"/>
    </row>
    <row r="52" spans="1:45" s="144" customFormat="1" ht="26.85" customHeight="1" x14ac:dyDescent="0.3">
      <c r="A52" s="133">
        <v>9</v>
      </c>
      <c r="B52" s="219" t="s">
        <v>69</v>
      </c>
      <c r="C52" s="219" t="s">
        <v>70</v>
      </c>
      <c r="D52" s="133" t="s">
        <v>71</v>
      </c>
      <c r="E52" s="219" t="s">
        <v>124</v>
      </c>
      <c r="F52" s="219">
        <v>20</v>
      </c>
      <c r="G52" s="133"/>
      <c r="H52" s="133"/>
      <c r="I52" s="140">
        <f t="shared" si="3"/>
        <v>69239212.5</v>
      </c>
      <c r="J52" s="140"/>
      <c r="K52" s="140"/>
      <c r="L52" s="140"/>
      <c r="M52" s="140"/>
      <c r="N52" s="140"/>
      <c r="O52" s="140"/>
      <c r="P52" s="142"/>
      <c r="Q52" s="140"/>
      <c r="R52" s="140"/>
      <c r="S52" s="140"/>
      <c r="T52" s="142"/>
      <c r="U52" s="143"/>
      <c r="V52" s="140">
        <v>11650.5</v>
      </c>
      <c r="W52" s="140">
        <f>V52*5925</f>
        <v>69029212.5</v>
      </c>
      <c r="X52" s="140"/>
      <c r="Y52" s="140"/>
      <c r="Z52" s="140"/>
      <c r="AA52" s="140"/>
      <c r="AB52" s="140"/>
      <c r="AC52" s="140"/>
      <c r="AD52" s="140"/>
      <c r="AE52" s="140"/>
      <c r="AF52" s="142"/>
      <c r="AG52" s="140"/>
      <c r="AH52" s="142"/>
      <c r="AI52" s="140"/>
      <c r="AJ52" s="142"/>
      <c r="AK52" s="140"/>
      <c r="AL52" s="142"/>
      <c r="AM52" s="140"/>
      <c r="AN52" s="142"/>
      <c r="AO52" s="140"/>
      <c r="AP52" s="142"/>
      <c r="AQ52" s="140"/>
      <c r="AR52" s="222">
        <v>210000</v>
      </c>
      <c r="AS52" s="142"/>
    </row>
    <row r="53" spans="1:45" s="144" customFormat="1" ht="26.85" customHeight="1" x14ac:dyDescent="0.3">
      <c r="A53" s="231">
        <v>10</v>
      </c>
      <c r="B53" s="137" t="s">
        <v>69</v>
      </c>
      <c r="C53" s="137" t="s">
        <v>70</v>
      </c>
      <c r="D53" s="219" t="s">
        <v>71</v>
      </c>
      <c r="E53" s="219" t="s">
        <v>124</v>
      </c>
      <c r="F53" s="219">
        <v>75</v>
      </c>
      <c r="G53" s="133"/>
      <c r="H53" s="133"/>
      <c r="I53" s="140">
        <f t="shared" si="3"/>
        <v>353060</v>
      </c>
      <c r="J53" s="140"/>
      <c r="K53" s="140"/>
      <c r="L53" s="140"/>
      <c r="M53" s="140"/>
      <c r="N53" s="140"/>
      <c r="O53" s="140"/>
      <c r="P53" s="142"/>
      <c r="Q53" s="140"/>
      <c r="R53" s="140"/>
      <c r="S53" s="140"/>
      <c r="T53" s="142"/>
      <c r="U53" s="143"/>
      <c r="V53" s="140"/>
      <c r="W53" s="140"/>
      <c r="X53" s="140">
        <v>127</v>
      </c>
      <c r="Y53" s="140">
        <f>X53*2780</f>
        <v>353060</v>
      </c>
      <c r="Z53" s="140"/>
      <c r="AA53" s="140"/>
      <c r="AB53" s="140"/>
      <c r="AC53" s="140"/>
      <c r="AD53" s="140"/>
      <c r="AE53" s="140"/>
      <c r="AF53" s="142"/>
      <c r="AG53" s="140"/>
      <c r="AH53" s="142"/>
      <c r="AI53" s="140"/>
      <c r="AJ53" s="142"/>
      <c r="AK53" s="140"/>
      <c r="AL53" s="142"/>
      <c r="AM53" s="140"/>
      <c r="AN53" s="142"/>
      <c r="AO53" s="140"/>
      <c r="AP53" s="142"/>
      <c r="AQ53" s="140"/>
      <c r="AR53" s="140"/>
      <c r="AS53" s="142"/>
    </row>
    <row r="54" spans="1:45" s="144" customFormat="1" ht="26.85" customHeight="1" x14ac:dyDescent="0.3">
      <c r="A54" s="133">
        <v>11</v>
      </c>
      <c r="B54" s="137" t="s">
        <v>69</v>
      </c>
      <c r="C54" s="137" t="s">
        <v>70</v>
      </c>
      <c r="D54" s="219" t="s">
        <v>71</v>
      </c>
      <c r="E54" s="219" t="s">
        <v>124</v>
      </c>
      <c r="F54" s="219">
        <v>80</v>
      </c>
      <c r="G54" s="133"/>
      <c r="H54" s="133"/>
      <c r="I54" s="140">
        <f t="shared" si="3"/>
        <v>12879375.6</v>
      </c>
      <c r="J54" s="140"/>
      <c r="K54" s="140"/>
      <c r="L54" s="140"/>
      <c r="M54" s="140"/>
      <c r="N54" s="140"/>
      <c r="O54" s="140"/>
      <c r="P54" s="142"/>
      <c r="Q54" s="140"/>
      <c r="R54" s="140">
        <v>1201.8</v>
      </c>
      <c r="S54" s="140">
        <f>R54*10542</f>
        <v>12669375.6</v>
      </c>
      <c r="T54" s="142"/>
      <c r="U54" s="143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2"/>
      <c r="AG54" s="140"/>
      <c r="AH54" s="142"/>
      <c r="AI54" s="140"/>
      <c r="AJ54" s="142"/>
      <c r="AK54" s="140"/>
      <c r="AL54" s="142"/>
      <c r="AM54" s="140"/>
      <c r="AN54" s="142"/>
      <c r="AO54" s="140"/>
      <c r="AP54" s="142"/>
      <c r="AQ54" s="140"/>
      <c r="AR54" s="140">
        <v>210000</v>
      </c>
      <c r="AS54" s="142"/>
    </row>
    <row r="55" spans="1:45" s="144" customFormat="1" ht="26.85" customHeight="1" x14ac:dyDescent="0.3">
      <c r="A55" s="231">
        <v>12</v>
      </c>
      <c r="B55" s="137" t="s">
        <v>69</v>
      </c>
      <c r="C55" s="137" t="s">
        <v>70</v>
      </c>
      <c r="D55" s="219" t="s">
        <v>71</v>
      </c>
      <c r="E55" s="219" t="s">
        <v>124</v>
      </c>
      <c r="F55" s="219">
        <v>84</v>
      </c>
      <c r="G55" s="133"/>
      <c r="H55" s="133"/>
      <c r="I55" s="140">
        <f t="shared" si="3"/>
        <v>369740</v>
      </c>
      <c r="J55" s="140"/>
      <c r="K55" s="140"/>
      <c r="L55" s="140"/>
      <c r="M55" s="140"/>
      <c r="N55" s="140"/>
      <c r="O55" s="140"/>
      <c r="P55" s="142"/>
      <c r="Q55" s="140"/>
      <c r="R55" s="140"/>
      <c r="S55" s="140"/>
      <c r="T55" s="142"/>
      <c r="U55" s="143"/>
      <c r="V55" s="140"/>
      <c r="W55" s="140"/>
      <c r="X55" s="140">
        <v>133</v>
      </c>
      <c r="Y55" s="140">
        <f>X55*2780</f>
        <v>369740</v>
      </c>
      <c r="Z55" s="140"/>
      <c r="AA55" s="140"/>
      <c r="AB55" s="140"/>
      <c r="AC55" s="140"/>
      <c r="AD55" s="140"/>
      <c r="AE55" s="140"/>
      <c r="AF55" s="142"/>
      <c r="AG55" s="140"/>
      <c r="AH55" s="142"/>
      <c r="AI55" s="140"/>
      <c r="AJ55" s="142"/>
      <c r="AK55" s="140"/>
      <c r="AL55" s="142"/>
      <c r="AM55" s="140"/>
      <c r="AN55" s="142"/>
      <c r="AO55" s="140"/>
      <c r="AP55" s="142"/>
      <c r="AQ55" s="140"/>
      <c r="AR55" s="140"/>
      <c r="AS55" s="142"/>
    </row>
    <row r="56" spans="1:45" s="144" customFormat="1" ht="26.85" customHeight="1" x14ac:dyDescent="0.3">
      <c r="A56" s="133">
        <v>13</v>
      </c>
      <c r="B56" s="137" t="s">
        <v>69</v>
      </c>
      <c r="C56" s="137" t="s">
        <v>70</v>
      </c>
      <c r="D56" s="219" t="s">
        <v>71</v>
      </c>
      <c r="E56" s="219" t="s">
        <v>124</v>
      </c>
      <c r="F56" s="219">
        <v>108</v>
      </c>
      <c r="G56" s="133"/>
      <c r="H56" s="133"/>
      <c r="I56" s="140">
        <f t="shared" si="3"/>
        <v>291900</v>
      </c>
      <c r="J56" s="140"/>
      <c r="K56" s="140"/>
      <c r="L56" s="140"/>
      <c r="M56" s="140"/>
      <c r="N56" s="140"/>
      <c r="O56" s="140"/>
      <c r="P56" s="142"/>
      <c r="Q56" s="140"/>
      <c r="R56" s="140"/>
      <c r="S56" s="140"/>
      <c r="T56" s="142"/>
      <c r="U56" s="143"/>
      <c r="V56" s="140"/>
      <c r="W56" s="140"/>
      <c r="X56" s="140">
        <v>105</v>
      </c>
      <c r="Y56" s="140">
        <f>X56*2780</f>
        <v>291900</v>
      </c>
      <c r="Z56" s="140"/>
      <c r="AA56" s="140"/>
      <c r="AB56" s="140"/>
      <c r="AC56" s="140"/>
      <c r="AD56" s="140"/>
      <c r="AE56" s="140"/>
      <c r="AF56" s="142"/>
      <c r="AG56" s="140"/>
      <c r="AH56" s="142"/>
      <c r="AI56" s="140"/>
      <c r="AJ56" s="142"/>
      <c r="AK56" s="140"/>
      <c r="AL56" s="142"/>
      <c r="AM56" s="140"/>
      <c r="AN56" s="142"/>
      <c r="AO56" s="140"/>
      <c r="AP56" s="142"/>
      <c r="AQ56" s="140"/>
      <c r="AR56" s="140"/>
      <c r="AS56" s="142"/>
    </row>
    <row r="57" spans="1:45" s="144" customFormat="1" ht="26.85" customHeight="1" x14ac:dyDescent="0.3">
      <c r="A57" s="231">
        <v>14</v>
      </c>
      <c r="B57" s="137" t="s">
        <v>69</v>
      </c>
      <c r="C57" s="137" t="s">
        <v>70</v>
      </c>
      <c r="D57" s="219" t="s">
        <v>78</v>
      </c>
      <c r="E57" s="219" t="s">
        <v>125</v>
      </c>
      <c r="F57" s="219">
        <v>3</v>
      </c>
      <c r="G57" s="133"/>
      <c r="H57" s="133"/>
      <c r="I57" s="140">
        <f t="shared" si="3"/>
        <v>10497937.799999999</v>
      </c>
      <c r="J57" s="140"/>
      <c r="K57" s="140"/>
      <c r="L57" s="140"/>
      <c r="M57" s="140"/>
      <c r="N57" s="140"/>
      <c r="O57" s="140"/>
      <c r="P57" s="142"/>
      <c r="Q57" s="140"/>
      <c r="R57" s="140">
        <v>975.9</v>
      </c>
      <c r="S57" s="140">
        <f>R57*10542</f>
        <v>10287937.799999999</v>
      </c>
      <c r="T57" s="142"/>
      <c r="U57" s="143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2"/>
      <c r="AG57" s="140"/>
      <c r="AH57" s="142"/>
      <c r="AI57" s="140"/>
      <c r="AJ57" s="142"/>
      <c r="AK57" s="140"/>
      <c r="AL57" s="142"/>
      <c r="AM57" s="140"/>
      <c r="AN57" s="142"/>
      <c r="AO57" s="140"/>
      <c r="AP57" s="142"/>
      <c r="AQ57" s="140"/>
      <c r="AR57" s="140">
        <v>210000</v>
      </c>
      <c r="AS57" s="142"/>
    </row>
    <row r="58" spans="1:45" s="144" customFormat="1" ht="26.85" customHeight="1" x14ac:dyDescent="0.3">
      <c r="A58" s="133">
        <v>15</v>
      </c>
      <c r="B58" s="137" t="s">
        <v>69</v>
      </c>
      <c r="C58" s="137" t="s">
        <v>70</v>
      </c>
      <c r="D58" s="219" t="s">
        <v>78</v>
      </c>
      <c r="E58" s="219" t="s">
        <v>125</v>
      </c>
      <c r="F58" s="219">
        <v>21</v>
      </c>
      <c r="G58" s="133"/>
      <c r="H58" s="133"/>
      <c r="I58" s="140">
        <f t="shared" si="3"/>
        <v>11637528</v>
      </c>
      <c r="J58" s="140"/>
      <c r="K58" s="140"/>
      <c r="L58" s="140"/>
      <c r="M58" s="140"/>
      <c r="N58" s="140"/>
      <c r="O58" s="140"/>
      <c r="P58" s="142"/>
      <c r="Q58" s="140"/>
      <c r="R58" s="140">
        <v>1084</v>
      </c>
      <c r="S58" s="140">
        <f>R58*10542</f>
        <v>11427528</v>
      </c>
      <c r="T58" s="142"/>
      <c r="U58" s="143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2"/>
      <c r="AG58" s="140"/>
      <c r="AH58" s="142"/>
      <c r="AI58" s="140"/>
      <c r="AJ58" s="142"/>
      <c r="AK58" s="140"/>
      <c r="AL58" s="142"/>
      <c r="AM58" s="140"/>
      <c r="AN58" s="142"/>
      <c r="AO58" s="140"/>
      <c r="AP58" s="142"/>
      <c r="AQ58" s="140"/>
      <c r="AR58" s="140">
        <v>210000</v>
      </c>
      <c r="AS58" s="142"/>
    </row>
    <row r="59" spans="1:45" s="144" customFormat="1" ht="26.85" customHeight="1" thickBot="1" x14ac:dyDescent="0.35">
      <c r="A59" s="231">
        <v>16</v>
      </c>
      <c r="B59" s="225" t="s">
        <v>69</v>
      </c>
      <c r="C59" s="225" t="s">
        <v>70</v>
      </c>
      <c r="D59" s="226" t="s">
        <v>78</v>
      </c>
      <c r="E59" s="226" t="s">
        <v>125</v>
      </c>
      <c r="F59" s="226">
        <v>30</v>
      </c>
      <c r="G59" s="224"/>
      <c r="H59" s="224"/>
      <c r="I59" s="227">
        <f t="shared" si="3"/>
        <v>480940</v>
      </c>
      <c r="J59" s="227"/>
      <c r="K59" s="227"/>
      <c r="L59" s="227"/>
      <c r="M59" s="227"/>
      <c r="N59" s="227"/>
      <c r="O59" s="227"/>
      <c r="P59" s="228"/>
      <c r="Q59" s="227"/>
      <c r="R59" s="227"/>
      <c r="S59" s="227"/>
      <c r="T59" s="228"/>
      <c r="U59" s="229"/>
      <c r="V59" s="227"/>
      <c r="W59" s="227"/>
      <c r="X59" s="227">
        <v>173</v>
      </c>
      <c r="Y59" s="227">
        <f>X59*2780</f>
        <v>480940</v>
      </c>
      <c r="Z59" s="227"/>
      <c r="AA59" s="227"/>
      <c r="AB59" s="227"/>
      <c r="AC59" s="227"/>
      <c r="AD59" s="227"/>
      <c r="AE59" s="227"/>
      <c r="AF59" s="228"/>
      <c r="AG59" s="227"/>
      <c r="AH59" s="228"/>
      <c r="AI59" s="227"/>
      <c r="AJ59" s="228"/>
      <c r="AK59" s="227"/>
      <c r="AL59" s="228"/>
      <c r="AM59" s="227"/>
      <c r="AN59" s="228"/>
      <c r="AO59" s="227"/>
      <c r="AP59" s="228"/>
      <c r="AQ59" s="227"/>
      <c r="AR59" s="227"/>
      <c r="AS59" s="228"/>
    </row>
    <row r="60" spans="1:45" s="223" customFormat="1" ht="47.25" customHeight="1" thickBot="1" x14ac:dyDescent="0.35">
      <c r="A60" s="417" t="s">
        <v>127</v>
      </c>
      <c r="B60" s="418"/>
      <c r="C60" s="418"/>
      <c r="D60" s="418"/>
      <c r="E60" s="419"/>
      <c r="F60" s="235"/>
      <c r="G60" s="235"/>
      <c r="H60" s="235"/>
      <c r="I60" s="236">
        <f>SUM(I44:I59)</f>
        <v>206886338.70000002</v>
      </c>
      <c r="J60" s="236">
        <v>0</v>
      </c>
      <c r="K60" s="236">
        <v>0</v>
      </c>
      <c r="L60" s="236">
        <v>0</v>
      </c>
      <c r="M60" s="236">
        <v>0</v>
      </c>
      <c r="N60" s="236">
        <v>0</v>
      </c>
      <c r="O60" s="236">
        <v>0</v>
      </c>
      <c r="P60" s="237">
        <f>SUM(P44:P59)</f>
        <v>6</v>
      </c>
      <c r="Q60" s="236">
        <f>SUM(Q44:Q59)</f>
        <v>22646550</v>
      </c>
      <c r="R60" s="236">
        <f>SUM(R44:R59)</f>
        <v>9236.1</v>
      </c>
      <c r="S60" s="236">
        <f>SUM(S44:S59)</f>
        <v>97366966.200000003</v>
      </c>
      <c r="T60" s="237"/>
      <c r="U60" s="236">
        <v>0</v>
      </c>
      <c r="V60" s="236">
        <f>V59+V58+V57+V56+V55+V54+V53+V52+V66+V51+V50+V49+V48+V47+V45+V44+'[2]виды ремонта 2026-2028'!V15+'[2]виды ремонта 2026-2028'!V14+'[2]виды ремонта 2026-2028'!V13</f>
        <v>11650.5</v>
      </c>
      <c r="W60" s="236">
        <f>W59+W58+W57+W56+W55+W54+W53+W52+W66+W51+W50+W49+W48+W47+W45+W44+'[2]виды ремонта 2026-2028'!W15+'[2]виды ремонта 2026-2028'!W14+'[2]виды ремонта 2026-2028'!W13</f>
        <v>69029212.5</v>
      </c>
      <c r="X60" s="236">
        <f>SUM(X44:X59)</f>
        <v>612</v>
      </c>
      <c r="Y60" s="236">
        <f>SUM(Y44:Y59)</f>
        <v>1701360</v>
      </c>
      <c r="Z60" s="236"/>
      <c r="AA60" s="236">
        <v>0</v>
      </c>
      <c r="AB60" s="236"/>
      <c r="AC60" s="236">
        <v>0</v>
      </c>
      <c r="AD60" s="236"/>
      <c r="AE60" s="236">
        <v>0</v>
      </c>
      <c r="AF60" s="237"/>
      <c r="AG60" s="236">
        <v>0</v>
      </c>
      <c r="AH60" s="237"/>
      <c r="AI60" s="236">
        <v>0</v>
      </c>
      <c r="AJ60" s="237"/>
      <c r="AK60" s="236">
        <v>0</v>
      </c>
      <c r="AL60" s="237"/>
      <c r="AM60" s="236">
        <v>0</v>
      </c>
      <c r="AN60" s="237"/>
      <c r="AO60" s="236">
        <v>0</v>
      </c>
      <c r="AP60" s="237"/>
      <c r="AQ60" s="236">
        <v>0</v>
      </c>
      <c r="AR60" s="238">
        <f>SUM(AR44:AR59)</f>
        <v>2100000</v>
      </c>
      <c r="AS60" s="239"/>
    </row>
    <row r="61" spans="1:45" s="144" customFormat="1" ht="30" customHeight="1" thickBot="1" x14ac:dyDescent="0.35">
      <c r="A61" s="240"/>
      <c r="B61" s="241"/>
      <c r="C61" s="241"/>
      <c r="D61" s="241"/>
      <c r="E61" s="241"/>
      <c r="F61" s="241"/>
      <c r="G61" s="241"/>
      <c r="H61" s="241"/>
      <c r="I61" s="242"/>
      <c r="J61" s="242"/>
      <c r="K61" s="242"/>
      <c r="L61" s="242"/>
      <c r="M61" s="242"/>
      <c r="N61" s="242"/>
      <c r="O61" s="242"/>
      <c r="P61" s="243"/>
      <c r="Q61" s="242"/>
      <c r="R61" s="242"/>
      <c r="S61" s="242"/>
      <c r="T61" s="243"/>
      <c r="U61" s="244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3"/>
      <c r="AG61" s="242"/>
      <c r="AH61" s="243"/>
      <c r="AI61" s="242"/>
      <c r="AJ61" s="243"/>
      <c r="AK61" s="242"/>
      <c r="AL61" s="243"/>
      <c r="AM61" s="242"/>
      <c r="AN61" s="243"/>
      <c r="AO61" s="242"/>
      <c r="AP61" s="243"/>
      <c r="AQ61" s="242"/>
      <c r="AR61" s="245"/>
      <c r="AS61" s="243"/>
    </row>
    <row r="62" spans="1:45" s="416" customFormat="1" ht="41.25" customHeight="1" thickBot="1" x14ac:dyDescent="0.3">
      <c r="A62" s="401" t="s">
        <v>126</v>
      </c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</row>
    <row r="63" spans="1:45" s="144" customFormat="1" ht="26.85" customHeight="1" x14ac:dyDescent="0.3">
      <c r="A63" s="150">
        <v>1</v>
      </c>
      <c r="B63" s="137" t="s">
        <v>69</v>
      </c>
      <c r="C63" s="137" t="s">
        <v>70</v>
      </c>
      <c r="D63" s="219" t="s">
        <v>78</v>
      </c>
      <c r="E63" s="219" t="s">
        <v>123</v>
      </c>
      <c r="F63" s="219">
        <v>6</v>
      </c>
      <c r="G63" s="133"/>
      <c r="H63" s="133"/>
      <c r="I63" s="140">
        <f t="shared" ref="I63:I69" si="4">J63+K63+L63+M63+N63+O63+Q63+S63+U63+W63+Y63+AA63+AC63+AE63+AG63+AI63+AK63+AM63+AO63+AQ63+AR63</f>
        <v>10286043.6</v>
      </c>
      <c r="J63" s="140"/>
      <c r="K63" s="140"/>
      <c r="L63" s="140"/>
      <c r="M63" s="140"/>
      <c r="N63" s="140"/>
      <c r="O63" s="140"/>
      <c r="P63" s="142"/>
      <c r="Q63" s="151"/>
      <c r="R63" s="140">
        <v>955.8</v>
      </c>
      <c r="S63" s="140">
        <f>R63*10542</f>
        <v>10076043.6</v>
      </c>
      <c r="T63" s="142"/>
      <c r="U63" s="143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2"/>
      <c r="AG63" s="140"/>
      <c r="AH63" s="142"/>
      <c r="AI63" s="140"/>
      <c r="AJ63" s="142"/>
      <c r="AK63" s="140"/>
      <c r="AL63" s="142"/>
      <c r="AM63" s="140"/>
      <c r="AN63" s="142"/>
      <c r="AO63" s="140"/>
      <c r="AP63" s="142"/>
      <c r="AQ63" s="140"/>
      <c r="AR63" s="140">
        <v>210000</v>
      </c>
      <c r="AS63" s="142"/>
    </row>
    <row r="64" spans="1:45" s="144" customFormat="1" ht="26.85" customHeight="1" x14ac:dyDescent="0.3">
      <c r="A64" s="346">
        <v>2</v>
      </c>
      <c r="B64" s="137" t="s">
        <v>69</v>
      </c>
      <c r="C64" s="137" t="s">
        <v>70</v>
      </c>
      <c r="D64" s="219" t="s">
        <v>78</v>
      </c>
      <c r="E64" s="219" t="s">
        <v>128</v>
      </c>
      <c r="F64" s="219">
        <v>22</v>
      </c>
      <c r="G64" s="133"/>
      <c r="H64" s="133"/>
      <c r="I64" s="140">
        <f t="shared" si="4"/>
        <v>7208833.7999999998</v>
      </c>
      <c r="J64" s="140"/>
      <c r="K64" s="140"/>
      <c r="L64" s="140"/>
      <c r="M64" s="140"/>
      <c r="N64" s="140"/>
      <c r="O64" s="140"/>
      <c r="P64" s="142"/>
      <c r="Q64" s="151"/>
      <c r="R64" s="140">
        <v>663.9</v>
      </c>
      <c r="S64" s="140">
        <f>R64*10542</f>
        <v>6998833.7999999998</v>
      </c>
      <c r="T64" s="142"/>
      <c r="U64" s="143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2"/>
      <c r="AG64" s="140"/>
      <c r="AH64" s="142"/>
      <c r="AI64" s="140"/>
      <c r="AJ64" s="142"/>
      <c r="AK64" s="140"/>
      <c r="AL64" s="142"/>
      <c r="AM64" s="140"/>
      <c r="AN64" s="142"/>
      <c r="AO64" s="140"/>
      <c r="AP64" s="142"/>
      <c r="AQ64" s="140"/>
      <c r="AR64" s="140">
        <v>210000</v>
      </c>
      <c r="AS64" s="142"/>
    </row>
    <row r="65" spans="1:45" s="144" customFormat="1" ht="26.85" customHeight="1" x14ac:dyDescent="0.3">
      <c r="A65" s="150">
        <v>3</v>
      </c>
      <c r="B65" s="219" t="s">
        <v>69</v>
      </c>
      <c r="C65" s="219" t="s">
        <v>70</v>
      </c>
      <c r="D65" s="219" t="s">
        <v>78</v>
      </c>
      <c r="E65" s="219" t="s">
        <v>120</v>
      </c>
      <c r="F65" s="219">
        <v>42</v>
      </c>
      <c r="G65" s="133"/>
      <c r="H65" s="133"/>
      <c r="I65" s="140">
        <f t="shared" si="4"/>
        <v>9535453.2000000011</v>
      </c>
      <c r="J65" s="140"/>
      <c r="K65" s="140"/>
      <c r="L65" s="140"/>
      <c r="M65" s="140"/>
      <c r="N65" s="140"/>
      <c r="O65" s="140"/>
      <c r="P65" s="142"/>
      <c r="Q65" s="151"/>
      <c r="R65" s="140">
        <v>884.6</v>
      </c>
      <c r="S65" s="140">
        <f>R65*10542</f>
        <v>9325453.2000000011</v>
      </c>
      <c r="T65" s="142"/>
      <c r="U65" s="143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2"/>
      <c r="AG65" s="140"/>
      <c r="AH65" s="142"/>
      <c r="AI65" s="140"/>
      <c r="AJ65" s="142"/>
      <c r="AK65" s="140"/>
      <c r="AL65" s="142"/>
      <c r="AM65" s="140"/>
      <c r="AN65" s="142"/>
      <c r="AO65" s="140"/>
      <c r="AP65" s="142"/>
      <c r="AQ65" s="140"/>
      <c r="AR65" s="222">
        <v>210000</v>
      </c>
      <c r="AS65" s="142"/>
    </row>
    <row r="66" spans="1:45" s="144" customFormat="1" ht="26.85" customHeight="1" x14ac:dyDescent="0.3">
      <c r="A66" s="346">
        <v>4</v>
      </c>
      <c r="B66" s="137" t="s">
        <v>69</v>
      </c>
      <c r="C66" s="137" t="s">
        <v>70</v>
      </c>
      <c r="D66" s="219" t="s">
        <v>78</v>
      </c>
      <c r="E66" s="219" t="s">
        <v>129</v>
      </c>
      <c r="F66" s="219">
        <v>6</v>
      </c>
      <c r="G66" s="133"/>
      <c r="H66" s="133"/>
      <c r="I66" s="140">
        <f t="shared" si="4"/>
        <v>7315308</v>
      </c>
      <c r="J66" s="140"/>
      <c r="K66" s="140"/>
      <c r="L66" s="140"/>
      <c r="M66" s="140"/>
      <c r="N66" s="140"/>
      <c r="O66" s="140"/>
      <c r="P66" s="142"/>
      <c r="Q66" s="140"/>
      <c r="R66" s="140">
        <v>674</v>
      </c>
      <c r="S66" s="140">
        <f>R66*10542</f>
        <v>7105308</v>
      </c>
      <c r="T66" s="142"/>
      <c r="U66" s="143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2"/>
      <c r="AG66" s="140"/>
      <c r="AH66" s="142"/>
      <c r="AI66" s="140"/>
      <c r="AJ66" s="142"/>
      <c r="AK66" s="140"/>
      <c r="AL66" s="142"/>
      <c r="AM66" s="140"/>
      <c r="AN66" s="142"/>
      <c r="AO66" s="140"/>
      <c r="AP66" s="142"/>
      <c r="AQ66" s="140"/>
      <c r="AR66" s="140">
        <v>210000</v>
      </c>
      <c r="AS66" s="142"/>
    </row>
    <row r="67" spans="1:45" s="144" customFormat="1" ht="26.85" customHeight="1" x14ac:dyDescent="0.3">
      <c r="A67" s="150">
        <v>5</v>
      </c>
      <c r="B67" s="219" t="s">
        <v>69</v>
      </c>
      <c r="C67" s="219" t="s">
        <v>70</v>
      </c>
      <c r="D67" s="133" t="s">
        <v>71</v>
      </c>
      <c r="E67" s="148" t="s">
        <v>124</v>
      </c>
      <c r="F67" s="148">
        <v>8</v>
      </c>
      <c r="G67" s="133"/>
      <c r="H67" s="133"/>
      <c r="I67" s="140">
        <f t="shared" si="4"/>
        <v>69611302.5</v>
      </c>
      <c r="J67" s="140"/>
      <c r="K67" s="140"/>
      <c r="L67" s="140"/>
      <c r="M67" s="140"/>
      <c r="N67" s="140"/>
      <c r="O67" s="140"/>
      <c r="P67" s="142"/>
      <c r="Q67" s="151"/>
      <c r="R67" s="140"/>
      <c r="S67" s="140"/>
      <c r="T67" s="142"/>
      <c r="U67" s="143"/>
      <c r="V67" s="140">
        <v>11713.3</v>
      </c>
      <c r="W67" s="140">
        <f>V67*5925</f>
        <v>69401302.5</v>
      </c>
      <c r="X67" s="140"/>
      <c r="Y67" s="140"/>
      <c r="Z67" s="140"/>
      <c r="AA67" s="140"/>
      <c r="AB67" s="140"/>
      <c r="AC67" s="140"/>
      <c r="AD67" s="140"/>
      <c r="AE67" s="140"/>
      <c r="AF67" s="142"/>
      <c r="AG67" s="140"/>
      <c r="AH67" s="142"/>
      <c r="AI67" s="140"/>
      <c r="AJ67" s="142"/>
      <c r="AK67" s="140"/>
      <c r="AL67" s="142"/>
      <c r="AM67" s="140"/>
      <c r="AN67" s="142"/>
      <c r="AO67" s="140"/>
      <c r="AP67" s="142"/>
      <c r="AQ67" s="140"/>
      <c r="AR67" s="140">
        <v>210000</v>
      </c>
      <c r="AS67" s="142"/>
    </row>
    <row r="68" spans="1:45" s="144" customFormat="1" ht="26.85" customHeight="1" x14ac:dyDescent="0.3">
      <c r="A68" s="346">
        <v>6</v>
      </c>
      <c r="B68" s="137" t="s">
        <v>69</v>
      </c>
      <c r="C68" s="137" t="s">
        <v>70</v>
      </c>
      <c r="D68" s="219" t="s">
        <v>130</v>
      </c>
      <c r="E68" s="219" t="s">
        <v>131</v>
      </c>
      <c r="F68" s="219">
        <v>1</v>
      </c>
      <c r="G68" s="133"/>
      <c r="H68" s="133"/>
      <c r="I68" s="140">
        <f t="shared" si="4"/>
        <v>33723018</v>
      </c>
      <c r="J68" s="140"/>
      <c r="K68" s="140"/>
      <c r="L68" s="140"/>
      <c r="M68" s="140"/>
      <c r="N68" s="140"/>
      <c r="O68" s="140"/>
      <c r="P68" s="142"/>
      <c r="Q68" s="140"/>
      <c r="R68" s="140">
        <v>3179</v>
      </c>
      <c r="S68" s="140">
        <f>R68*10542</f>
        <v>33513018</v>
      </c>
      <c r="T68" s="142"/>
      <c r="U68" s="143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2"/>
      <c r="AG68" s="140"/>
      <c r="AH68" s="142"/>
      <c r="AI68" s="140"/>
      <c r="AJ68" s="142"/>
      <c r="AK68" s="140"/>
      <c r="AL68" s="142"/>
      <c r="AM68" s="140"/>
      <c r="AN68" s="142"/>
      <c r="AO68" s="140"/>
      <c r="AP68" s="142"/>
      <c r="AQ68" s="140"/>
      <c r="AR68" s="140">
        <v>210000</v>
      </c>
      <c r="AS68" s="142"/>
    </row>
    <row r="69" spans="1:45" s="144" customFormat="1" ht="26.85" customHeight="1" x14ac:dyDescent="0.3">
      <c r="A69" s="150">
        <v>7</v>
      </c>
      <c r="B69" s="137" t="s">
        <v>69</v>
      </c>
      <c r="C69" s="137" t="s">
        <v>70</v>
      </c>
      <c r="D69" s="219" t="s">
        <v>78</v>
      </c>
      <c r="E69" s="219" t="s">
        <v>125</v>
      </c>
      <c r="F69" s="219">
        <v>7</v>
      </c>
      <c r="G69" s="133"/>
      <c r="H69" s="133"/>
      <c r="I69" s="140">
        <f t="shared" si="4"/>
        <v>10221737.4</v>
      </c>
      <c r="J69" s="140"/>
      <c r="K69" s="140"/>
      <c r="L69" s="140"/>
      <c r="M69" s="140"/>
      <c r="N69" s="140"/>
      <c r="O69" s="140"/>
      <c r="P69" s="142"/>
      <c r="Q69" s="140"/>
      <c r="R69" s="140">
        <v>949.7</v>
      </c>
      <c r="S69" s="140">
        <f>R69*10542</f>
        <v>10011737.4</v>
      </c>
      <c r="T69" s="142"/>
      <c r="U69" s="143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2"/>
      <c r="AG69" s="140"/>
      <c r="AH69" s="142"/>
      <c r="AI69" s="140"/>
      <c r="AJ69" s="142"/>
      <c r="AK69" s="140"/>
      <c r="AL69" s="142"/>
      <c r="AM69" s="140"/>
      <c r="AN69" s="142"/>
      <c r="AO69" s="140"/>
      <c r="AP69" s="142"/>
      <c r="AQ69" s="140"/>
      <c r="AR69" s="140">
        <v>210000</v>
      </c>
      <c r="AS69" s="142"/>
    </row>
    <row r="70" spans="1:45" s="223" customFormat="1" ht="40.5" customHeight="1" thickBot="1" x14ac:dyDescent="0.35">
      <c r="A70" s="420" t="s">
        <v>132</v>
      </c>
      <c r="B70" s="421"/>
      <c r="C70" s="421"/>
      <c r="D70" s="421"/>
      <c r="E70" s="422"/>
      <c r="F70" s="260"/>
      <c r="G70" s="260"/>
      <c r="H70" s="260"/>
      <c r="I70" s="261">
        <f>SUM(I63:I69)</f>
        <v>147901696.5</v>
      </c>
      <c r="J70" s="261">
        <v>0</v>
      </c>
      <c r="K70" s="261">
        <v>0</v>
      </c>
      <c r="L70" s="261">
        <v>0</v>
      </c>
      <c r="M70" s="261">
        <v>0</v>
      </c>
      <c r="N70" s="261">
        <v>0</v>
      </c>
      <c r="O70" s="261">
        <v>0</v>
      </c>
      <c r="P70" s="262">
        <f>SUM(P63:P69)</f>
        <v>0</v>
      </c>
      <c r="Q70" s="261">
        <f>SUM(Q63:Q69)</f>
        <v>0</v>
      </c>
      <c r="R70" s="261">
        <f>SUM(R63:R69)</f>
        <v>7306.9999999999991</v>
      </c>
      <c r="S70" s="261">
        <f>SUM(S63:S69)</f>
        <v>77030394</v>
      </c>
      <c r="T70" s="262"/>
      <c r="U70" s="261">
        <v>0</v>
      </c>
      <c r="V70" s="261">
        <f>SUM(V63:V69)</f>
        <v>11713.3</v>
      </c>
      <c r="W70" s="261">
        <f>SUM(W63:W69)</f>
        <v>69401302.5</v>
      </c>
      <c r="X70" s="261">
        <v>0</v>
      </c>
      <c r="Y70" s="261">
        <v>0</v>
      </c>
      <c r="Z70" s="261"/>
      <c r="AA70" s="261">
        <v>0</v>
      </c>
      <c r="AB70" s="261"/>
      <c r="AC70" s="261">
        <v>0</v>
      </c>
      <c r="AD70" s="261"/>
      <c r="AE70" s="261">
        <v>0</v>
      </c>
      <c r="AF70" s="262"/>
      <c r="AG70" s="261">
        <v>0</v>
      </c>
      <c r="AH70" s="262"/>
      <c r="AI70" s="261">
        <v>0</v>
      </c>
      <c r="AJ70" s="262"/>
      <c r="AK70" s="261">
        <v>0</v>
      </c>
      <c r="AL70" s="262"/>
      <c r="AM70" s="261">
        <v>0</v>
      </c>
      <c r="AN70" s="262"/>
      <c r="AO70" s="261">
        <v>0</v>
      </c>
      <c r="AP70" s="262"/>
      <c r="AQ70" s="261">
        <v>0</v>
      </c>
      <c r="AR70" s="263">
        <f>SUM(AR63:AR69)</f>
        <v>1470000</v>
      </c>
      <c r="AS70" s="264"/>
    </row>
    <row r="71" spans="1:45" s="144" customFormat="1" ht="26.85" customHeight="1" x14ac:dyDescent="0.3">
      <c r="A71" s="175"/>
      <c r="B71" s="175"/>
      <c r="C71" s="180"/>
      <c r="D71" s="180"/>
      <c r="E71" s="180"/>
      <c r="F71" s="196"/>
      <c r="G71" s="176"/>
      <c r="H71" s="176"/>
      <c r="I71" s="177"/>
      <c r="J71" s="177"/>
      <c r="K71" s="177"/>
      <c r="L71" s="177"/>
      <c r="M71" s="177"/>
      <c r="N71" s="177"/>
      <c r="O71" s="177"/>
      <c r="P71" s="178"/>
      <c r="Q71" s="177"/>
      <c r="R71" s="177"/>
      <c r="S71" s="177"/>
      <c r="T71" s="178"/>
      <c r="U71" s="179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8"/>
      <c r="AG71" s="177"/>
      <c r="AH71" s="178"/>
      <c r="AI71" s="177"/>
      <c r="AJ71" s="178"/>
      <c r="AK71" s="177"/>
      <c r="AL71" s="178"/>
      <c r="AM71" s="177"/>
      <c r="AN71" s="178"/>
      <c r="AO71" s="177"/>
      <c r="AP71" s="178"/>
      <c r="AQ71" s="177"/>
      <c r="AR71" s="177"/>
      <c r="AS71" s="178"/>
    </row>
    <row r="72" spans="1:45" s="144" customFormat="1" ht="39" customHeight="1" x14ac:dyDescent="0.3">
      <c r="A72" s="175"/>
      <c r="B72" s="175"/>
      <c r="C72" s="180"/>
      <c r="D72" s="180"/>
      <c r="E72" s="180"/>
      <c r="F72" s="196"/>
      <c r="G72" s="176"/>
      <c r="H72" s="176"/>
      <c r="I72" s="177"/>
      <c r="J72" s="177"/>
      <c r="K72" s="177"/>
      <c r="L72" s="177"/>
      <c r="M72" s="177"/>
      <c r="N72" s="177"/>
      <c r="O72" s="177"/>
      <c r="P72" s="178"/>
      <c r="Q72" s="177"/>
      <c r="R72" s="177"/>
      <c r="S72" s="177"/>
      <c r="T72" s="178"/>
      <c r="U72" s="179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8"/>
      <c r="AG72" s="177"/>
      <c r="AH72" s="178"/>
      <c r="AI72" s="177"/>
      <c r="AJ72" s="178"/>
      <c r="AK72" s="177"/>
      <c r="AL72" s="178"/>
      <c r="AM72" s="177"/>
      <c r="AN72" s="178"/>
      <c r="AO72" s="177"/>
      <c r="AP72" s="178"/>
      <c r="AQ72" s="177"/>
      <c r="AR72" s="177"/>
      <c r="AS72" s="178"/>
    </row>
    <row r="73" spans="1:45" s="144" customFormat="1" ht="22.15" customHeight="1" x14ac:dyDescent="0.3">
      <c r="A73" s="175"/>
      <c r="B73" s="175"/>
      <c r="C73" s="180"/>
      <c r="D73" s="180"/>
      <c r="E73" s="180"/>
      <c r="F73" s="176"/>
      <c r="G73" s="176"/>
      <c r="H73" s="176"/>
      <c r="I73" s="177"/>
      <c r="J73" s="177"/>
      <c r="K73" s="177"/>
      <c r="L73" s="177"/>
      <c r="M73" s="177"/>
      <c r="N73" s="177"/>
      <c r="O73" s="177"/>
      <c r="P73" s="178"/>
      <c r="Q73" s="177"/>
      <c r="R73" s="177"/>
      <c r="S73" s="177"/>
      <c r="T73" s="178"/>
      <c r="U73" s="179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8"/>
      <c r="AG73" s="177"/>
      <c r="AH73" s="178"/>
      <c r="AI73" s="177"/>
      <c r="AJ73" s="178"/>
      <c r="AK73" s="177"/>
      <c r="AL73" s="178"/>
      <c r="AM73" s="177"/>
      <c r="AN73" s="178"/>
      <c r="AO73" s="177"/>
      <c r="AP73" s="178"/>
      <c r="AQ73" s="177"/>
      <c r="AR73" s="177"/>
      <c r="AS73" s="178"/>
    </row>
    <row r="74" spans="1:45" s="154" customFormat="1" ht="24.95" customHeight="1" x14ac:dyDescent="0.3">
      <c r="A74" s="181" t="s">
        <v>82</v>
      </c>
      <c r="B74" s="182"/>
      <c r="C74" s="183"/>
      <c r="D74" s="183"/>
      <c r="E74" s="184"/>
      <c r="F74" s="185"/>
      <c r="G74" s="186"/>
      <c r="H74" s="186"/>
    </row>
    <row r="80" spans="1:45" x14ac:dyDescent="0.3">
      <c r="I80" s="192"/>
    </row>
  </sheetData>
  <sheetProtection autoFilter="0"/>
  <autoFilter ref="A9:AV9"/>
  <mergeCells count="37">
    <mergeCell ref="A62:XFD62"/>
    <mergeCell ref="A60:E60"/>
    <mergeCell ref="A70:E70"/>
    <mergeCell ref="AF2:AS2"/>
    <mergeCell ref="AI3:AS3"/>
    <mergeCell ref="AL7:AM7"/>
    <mergeCell ref="H7:H8"/>
    <mergeCell ref="AH7:AI7"/>
    <mergeCell ref="AF6:AG7"/>
    <mergeCell ref="AH6:AQ6"/>
    <mergeCell ref="AS6:AS7"/>
    <mergeCell ref="AN7:AO7"/>
    <mergeCell ref="AB6:AC7"/>
    <mergeCell ref="AD6:AE7"/>
    <mergeCell ref="AP7:AQ7"/>
    <mergeCell ref="AR6:AR7"/>
    <mergeCell ref="E7:E8"/>
    <mergeCell ref="B7:B8"/>
    <mergeCell ref="C7:C8"/>
    <mergeCell ref="D7:D8"/>
    <mergeCell ref="AJ7:AK7"/>
    <mergeCell ref="A43:AS43"/>
    <mergeCell ref="A6:A8"/>
    <mergeCell ref="I6:I7"/>
    <mergeCell ref="W1:AE1"/>
    <mergeCell ref="X6:Y7"/>
    <mergeCell ref="R6:S7"/>
    <mergeCell ref="V6:W7"/>
    <mergeCell ref="J6:O6"/>
    <mergeCell ref="P6:Q7"/>
    <mergeCell ref="B6:H6"/>
    <mergeCell ref="G7:G8"/>
    <mergeCell ref="T6:U7"/>
    <mergeCell ref="AH1:AS1"/>
    <mergeCell ref="A5:AS5"/>
    <mergeCell ref="Z6:AA7"/>
    <mergeCell ref="F7:F8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3" stopIfTrue="1" id="{84784A53-236D-4FDC-A011-F9C72D1AF7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C74:F74</xm:sqref>
        </x14:conditionalFormatting>
        <x14:conditionalFormatting xmlns:xm="http://schemas.microsoft.com/office/excel/2006/main">
          <x14:cfRule type="expression" priority="355" stopIfTrue="1" id="{B780FC41-55F0-4132-A0A7-539B64D60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56" stopIfTrue="1" id="{EA952500-C19F-420F-89C9-C8E0E78D998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32" stopIfTrue="1" id="{793FC4ED-2EFC-415B-8007-2E603EC5F74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D17:D20</xm:sqref>
        </x14:conditionalFormatting>
        <x14:conditionalFormatting xmlns:xm="http://schemas.microsoft.com/office/excel/2006/main">
          <x14:cfRule type="expression" priority="31" stopIfTrue="1" id="{66461486-1749-41D7-8E29-33C0F548AA5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D14:D15</xm:sqref>
        </x14:conditionalFormatting>
        <x14:conditionalFormatting xmlns:xm="http://schemas.microsoft.com/office/excel/2006/main">
          <x14:cfRule type="expression" priority="30" stopIfTrue="1" id="{A5DF7BE3-338B-44A5-A492-203DBA95906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D21:D26</xm:sqref>
        </x14:conditionalFormatting>
        <x14:conditionalFormatting xmlns:xm="http://schemas.microsoft.com/office/excel/2006/main">
          <x14:cfRule type="expression" priority="28" stopIfTrue="1" id="{A88962AA-A14B-4A4A-AB49-D375DED69F8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20"/>
  <sheetViews>
    <sheetView view="pageBreakPreview" zoomScale="85" zoomScaleNormal="85" zoomScaleSheetLayoutView="85" workbookViewId="0">
      <selection activeCell="B1" sqref="B1"/>
    </sheetView>
  </sheetViews>
  <sheetFormatPr defaultColWidth="9.140625" defaultRowHeight="15.75" x14ac:dyDescent="0.25"/>
  <cols>
    <col min="1" max="1" width="4.140625" style="35" customWidth="1"/>
    <col min="2" max="2" width="39.140625" style="35" customWidth="1"/>
    <col min="3" max="3" width="15" style="35" customWidth="1"/>
    <col min="4" max="4" width="21.42578125" style="35" customWidth="1"/>
    <col min="5" max="8" width="9.85546875" style="35" customWidth="1"/>
    <col min="9" max="9" width="8.85546875" style="35" customWidth="1"/>
    <col min="10" max="11" width="9.85546875" style="35" customWidth="1"/>
    <col min="12" max="12" width="9" style="35" customWidth="1"/>
    <col min="13" max="13" width="16.140625" style="35" customWidth="1"/>
    <col min="14" max="14" width="19.140625" style="35" customWidth="1"/>
    <col min="15" max="16384" width="9.140625" style="35"/>
  </cols>
  <sheetData>
    <row r="1" spans="1:19" ht="60.95" customHeight="1" x14ac:dyDescent="0.25">
      <c r="A1" s="25"/>
      <c r="B1" s="34"/>
      <c r="C1" s="34"/>
      <c r="D1" s="34"/>
      <c r="E1" s="34"/>
      <c r="F1" s="424" t="s">
        <v>85</v>
      </c>
      <c r="G1" s="424"/>
      <c r="H1" s="424"/>
      <c r="I1" s="424"/>
      <c r="J1" s="424"/>
      <c r="K1" s="424"/>
      <c r="L1" s="424"/>
      <c r="M1" s="424"/>
      <c r="N1" s="424"/>
    </row>
    <row r="2" spans="1:19" ht="26.25" customHeight="1" x14ac:dyDescent="0.25">
      <c r="A2" s="25"/>
      <c r="B2" s="34"/>
      <c r="C2" s="34"/>
      <c r="D2" s="34"/>
      <c r="E2" s="34"/>
      <c r="F2" s="26"/>
      <c r="G2" s="26"/>
      <c r="H2" s="26"/>
      <c r="I2" s="26"/>
      <c r="J2" s="26"/>
      <c r="K2" s="26"/>
      <c r="L2" s="428" t="s">
        <v>141</v>
      </c>
      <c r="M2" s="424"/>
      <c r="N2" s="424"/>
    </row>
    <row r="3" spans="1:19" ht="32.450000000000003" customHeight="1" x14ac:dyDescent="0.25">
      <c r="A3" s="25"/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  <c r="M3" s="26"/>
      <c r="N3" s="26"/>
    </row>
    <row r="4" spans="1:19" ht="64.150000000000006" customHeight="1" x14ac:dyDescent="0.25">
      <c r="A4" s="425" t="s">
        <v>111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Q4" s="57"/>
    </row>
    <row r="5" spans="1:19" ht="35.25" customHeight="1" x14ac:dyDescent="0.25">
      <c r="A5" s="426" t="s">
        <v>0</v>
      </c>
      <c r="B5" s="426" t="s">
        <v>62</v>
      </c>
      <c r="C5" s="427" t="s">
        <v>63</v>
      </c>
      <c r="D5" s="427" t="s">
        <v>8</v>
      </c>
      <c r="E5" s="426" t="s">
        <v>64</v>
      </c>
      <c r="F5" s="426"/>
      <c r="G5" s="426"/>
      <c r="H5" s="426"/>
      <c r="I5" s="426"/>
      <c r="J5" s="426" t="s">
        <v>9</v>
      </c>
      <c r="K5" s="426"/>
      <c r="L5" s="426"/>
      <c r="M5" s="426"/>
      <c r="N5" s="426"/>
    </row>
    <row r="6" spans="1:19" ht="81" customHeight="1" x14ac:dyDescent="0.25">
      <c r="A6" s="426"/>
      <c r="B6" s="426"/>
      <c r="C6" s="427"/>
      <c r="D6" s="427"/>
      <c r="E6" s="27" t="s">
        <v>65</v>
      </c>
      <c r="F6" s="27" t="s">
        <v>66</v>
      </c>
      <c r="G6" s="27" t="s">
        <v>67</v>
      </c>
      <c r="H6" s="27" t="s">
        <v>68</v>
      </c>
      <c r="I6" s="27" t="s">
        <v>22</v>
      </c>
      <c r="J6" s="27" t="s">
        <v>65</v>
      </c>
      <c r="K6" s="27" t="s">
        <v>66</v>
      </c>
      <c r="L6" s="27" t="s">
        <v>67</v>
      </c>
      <c r="M6" s="27" t="s">
        <v>68</v>
      </c>
      <c r="N6" s="27" t="s">
        <v>22</v>
      </c>
      <c r="S6" s="57"/>
    </row>
    <row r="7" spans="1:19" x14ac:dyDescent="0.25">
      <c r="A7" s="426"/>
      <c r="B7" s="426"/>
      <c r="C7" s="28" t="s">
        <v>60</v>
      </c>
      <c r="D7" s="29" t="s">
        <v>30</v>
      </c>
      <c r="E7" s="29" t="s">
        <v>59</v>
      </c>
      <c r="F7" s="29" t="s">
        <v>59</v>
      </c>
      <c r="G7" s="29" t="s">
        <v>59</v>
      </c>
      <c r="H7" s="29" t="s">
        <v>59</v>
      </c>
      <c r="I7" s="29" t="s">
        <v>59</v>
      </c>
      <c r="J7" s="29" t="s">
        <v>31</v>
      </c>
      <c r="K7" s="29" t="s">
        <v>31</v>
      </c>
      <c r="L7" s="29" t="s">
        <v>31</v>
      </c>
      <c r="M7" s="29" t="s">
        <v>31</v>
      </c>
      <c r="N7" s="29" t="s">
        <v>31</v>
      </c>
      <c r="S7" s="57"/>
    </row>
    <row r="8" spans="1:19" ht="24.95" customHeight="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</row>
    <row r="9" spans="1:19" s="36" customFormat="1" ht="33.4" customHeight="1" x14ac:dyDescent="0.25">
      <c r="A9" s="30"/>
      <c r="B9" s="30">
        <v>2023</v>
      </c>
      <c r="C9" s="218">
        <v>158627.5</v>
      </c>
      <c r="D9" s="217">
        <v>6088</v>
      </c>
      <c r="E9" s="30">
        <v>0</v>
      </c>
      <c r="F9" s="30">
        <v>0</v>
      </c>
      <c r="G9" s="30">
        <v>0</v>
      </c>
      <c r="H9" s="30">
        <v>30</v>
      </c>
      <c r="I9" s="30">
        <f>H9</f>
        <v>30</v>
      </c>
      <c r="J9" s="32">
        <v>0</v>
      </c>
      <c r="K9" s="32">
        <v>0</v>
      </c>
      <c r="L9" s="32">
        <v>0</v>
      </c>
      <c r="M9" s="31">
        <v>263632280</v>
      </c>
      <c r="N9" s="31">
        <f>M9</f>
        <v>263632280</v>
      </c>
    </row>
    <row r="10" spans="1:19" s="37" customFormat="1" ht="33.4" customHeight="1" thickBot="1" x14ac:dyDescent="0.3">
      <c r="A10" s="43"/>
      <c r="B10" s="44" t="s">
        <v>88</v>
      </c>
      <c r="C10" s="104">
        <f>C9</f>
        <v>158627.5</v>
      </c>
      <c r="D10" s="105">
        <f>D9</f>
        <v>6088</v>
      </c>
      <c r="E10" s="43">
        <v>0</v>
      </c>
      <c r="F10" s="43">
        <v>0</v>
      </c>
      <c r="G10" s="43">
        <f>G9</f>
        <v>0</v>
      </c>
      <c r="H10" s="43">
        <f>H9</f>
        <v>30</v>
      </c>
      <c r="I10" s="43">
        <f>I9</f>
        <v>30</v>
      </c>
      <c r="J10" s="46">
        <v>0</v>
      </c>
      <c r="K10" s="46">
        <v>0</v>
      </c>
      <c r="L10" s="46">
        <v>0</v>
      </c>
      <c r="M10" s="45">
        <f>M9</f>
        <v>263632280</v>
      </c>
      <c r="N10" s="45">
        <f>M9</f>
        <v>263632280</v>
      </c>
    </row>
    <row r="11" spans="1:19" s="38" customFormat="1" ht="30.75" customHeight="1" x14ac:dyDescent="0.25">
      <c r="A11" s="40"/>
      <c r="B11" s="41">
        <v>2024</v>
      </c>
      <c r="C11" s="55">
        <v>114909.9</v>
      </c>
      <c r="D11" s="56">
        <v>4355</v>
      </c>
      <c r="E11" s="266">
        <v>0</v>
      </c>
      <c r="F11" s="266">
        <v>0</v>
      </c>
      <c r="G11" s="266">
        <v>0</v>
      </c>
      <c r="H11" s="56">
        <v>16</v>
      </c>
      <c r="I11" s="56">
        <f>H11</f>
        <v>16</v>
      </c>
      <c r="J11" s="42">
        <v>0</v>
      </c>
      <c r="K11" s="42">
        <v>0</v>
      </c>
      <c r="L11" s="42">
        <v>0</v>
      </c>
      <c r="M11" s="55">
        <v>206886338.69999999</v>
      </c>
      <c r="N11" s="42">
        <f>M11</f>
        <v>206886338.69999999</v>
      </c>
    </row>
    <row r="12" spans="1:19" s="39" customFormat="1" ht="39.4" customHeight="1" thickBot="1" x14ac:dyDescent="0.3">
      <c r="A12" s="49">
        <v>1</v>
      </c>
      <c r="B12" s="49" t="s">
        <v>88</v>
      </c>
      <c r="C12" s="50">
        <f t="shared" ref="C12:H12" si="0">C11</f>
        <v>114909.9</v>
      </c>
      <c r="D12" s="51">
        <f t="shared" si="0"/>
        <v>4355</v>
      </c>
      <c r="E12" s="267">
        <f t="shared" si="0"/>
        <v>0</v>
      </c>
      <c r="F12" s="267">
        <f t="shared" si="0"/>
        <v>0</v>
      </c>
      <c r="G12" s="267">
        <f t="shared" si="0"/>
        <v>0</v>
      </c>
      <c r="H12" s="51">
        <f t="shared" si="0"/>
        <v>16</v>
      </c>
      <c r="I12" s="51">
        <f>H12</f>
        <v>16</v>
      </c>
      <c r="J12" s="50">
        <f>J11</f>
        <v>0</v>
      </c>
      <c r="K12" s="50">
        <f>K11</f>
        <v>0</v>
      </c>
      <c r="L12" s="50">
        <f>L11</f>
        <v>0</v>
      </c>
      <c r="M12" s="50">
        <f>M11</f>
        <v>206886338.69999999</v>
      </c>
      <c r="N12" s="50">
        <f>M11</f>
        <v>206886338.69999999</v>
      </c>
    </row>
    <row r="13" spans="1:19" s="37" customFormat="1" ht="30.75" customHeight="1" x14ac:dyDescent="0.25">
      <c r="A13" s="47"/>
      <c r="B13" s="48">
        <v>2025</v>
      </c>
      <c r="C13" s="381">
        <v>64051.6</v>
      </c>
      <c r="D13" s="382">
        <v>2285</v>
      </c>
      <c r="E13" s="382">
        <v>0</v>
      </c>
      <c r="F13" s="382">
        <v>0</v>
      </c>
      <c r="G13" s="382">
        <v>0</v>
      </c>
      <c r="H13" s="382">
        <v>7</v>
      </c>
      <c r="I13" s="382">
        <f>H13</f>
        <v>7</v>
      </c>
      <c r="J13" s="383">
        <v>0</v>
      </c>
      <c r="K13" s="383">
        <v>0</v>
      </c>
      <c r="L13" s="383">
        <v>0</v>
      </c>
      <c r="M13" s="383">
        <v>147901696.5</v>
      </c>
      <c r="N13" s="383">
        <f>M13</f>
        <v>147901696.5</v>
      </c>
    </row>
    <row r="14" spans="1:19" s="37" customFormat="1" ht="41.85" customHeight="1" thickBot="1" x14ac:dyDescent="0.3">
      <c r="A14" s="44">
        <v>1</v>
      </c>
      <c r="B14" s="106" t="s">
        <v>88</v>
      </c>
      <c r="C14" s="107">
        <f t="shared" ref="C14:H14" si="1">C13</f>
        <v>64051.6</v>
      </c>
      <c r="D14" s="108">
        <f t="shared" si="1"/>
        <v>2285</v>
      </c>
      <c r="E14" s="268">
        <f t="shared" si="1"/>
        <v>0</v>
      </c>
      <c r="F14" s="268">
        <f t="shared" si="1"/>
        <v>0</v>
      </c>
      <c r="G14" s="268">
        <f t="shared" si="1"/>
        <v>0</v>
      </c>
      <c r="H14" s="109">
        <f t="shared" si="1"/>
        <v>7</v>
      </c>
      <c r="I14" s="109">
        <f>H14</f>
        <v>7</v>
      </c>
      <c r="J14" s="110">
        <f>J13</f>
        <v>0</v>
      </c>
      <c r="K14" s="110">
        <f>K13</f>
        <v>0</v>
      </c>
      <c r="L14" s="110">
        <f>L13</f>
        <v>0</v>
      </c>
      <c r="M14" s="111">
        <f>M13</f>
        <v>147901696.5</v>
      </c>
      <c r="N14" s="111">
        <f>M13</f>
        <v>147901696.5</v>
      </c>
    </row>
    <row r="15" spans="1:19" ht="24.6" customHeight="1" x14ac:dyDescent="0.25">
      <c r="A15" s="33" t="s">
        <v>82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  <c r="L15" s="34"/>
      <c r="M15" s="34"/>
      <c r="N15" s="34"/>
    </row>
    <row r="20" spans="5:5" x14ac:dyDescent="0.25">
      <c r="E20" s="57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перечень МКД 2023-2025</vt:lpstr>
      <vt:lpstr>виды ремонта 2023-2025</vt:lpstr>
      <vt:lpstr>показатели</vt:lpstr>
      <vt:lpstr>'виды ремонта 2023-2025'!Заголовки_для_печати</vt:lpstr>
      <vt:lpstr>'перечень МКД 2023-2025'!Заголовки_для_печати</vt:lpstr>
      <vt:lpstr>показатели!Заголовки_для_печати</vt:lpstr>
      <vt:lpstr>'виды ремонта 2023-2025'!Область_печати</vt:lpstr>
      <vt:lpstr>'перечень МКД 2023-2025'!Область_печати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User</cp:lastModifiedBy>
  <cp:lastPrinted>2022-05-30T12:16:56Z</cp:lastPrinted>
  <dcterms:created xsi:type="dcterms:W3CDTF">2014-10-15T08:46:29Z</dcterms:created>
  <dcterms:modified xsi:type="dcterms:W3CDTF">2022-05-30T12:17:52Z</dcterms:modified>
</cp:coreProperties>
</file>